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pemnetsp-my.sharepoint.com/personal/omancio_heyco_com/Documents/Documents/Omar Mancio/Certs/"/>
    </mc:Choice>
  </mc:AlternateContent>
  <xr:revisionPtr revIDLastSave="0" documentId="8_{A4EFD0E3-A3AA-48DC-8267-D13C9756BAF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<sst xmlns="http://schemas.openxmlformats.org/spreadsheetml/2006/main" count="22522" uniqueCount="15866">
  <si>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</si>
  <si>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</si>
  <si>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</si>
  <si>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</si>
  <si>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</si>
  <si>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</si>
  <si>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</si>
  <si>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</si>
  <si>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</si>
  <si>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</si>
  <si>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</si>
  <si>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</si>
  <si>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</si>
  <si>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</si>
  <si>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</si>
  <si>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</si>
  <si>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</si>
  <si>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</si>
  <si>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</si>
  <si>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</si>
  <si>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</si>
  <si>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</si>
  <si>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</si>
  <si>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</si>
  <si>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</si>
  <si>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</si>
  <si>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</si>
  <si>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</si>
  <si>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</si>
  <si>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</si>
  <si>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</si>
  <si>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</si>
  <si>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</si>
  <si>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</si>
  <si>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</si>
  <si>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</si>
  <si>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</si>
  <si>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</si>
  <si>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</si>
  <si>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</si>
  <si>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</si>
  <si>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</si>
  <si>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</si>
  <si>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</si>
  <si>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</si>
  <si>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</si>
  <si>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</si>
  <si>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</si>
  <si>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</si>
  <si>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</si>
  <si>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</si>
  <si>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</si>
  <si>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</si>
  <si>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</si>
  <si>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</si>
  <si>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</si>
  <si>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</si>
  <si>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</si>
  <si>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</si>
  <si>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</si>
  <si>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</si>
  <si>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</si>
  <si>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</si>
  <si>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</si>
  <si>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</si>
  <si>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</si>
  <si>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</si>
  <si>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</si>
  <si>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</si>
  <si>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</si>
  <si>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</si>
  <si>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</si>
  <si>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</si>
  <si>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</si>
  <si>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</si>
  <si>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</si>
  <si>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</si>
  <si>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</si>
  <si>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</si>
  <si>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</si>
  <si>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</si>
  <si>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</si>
  <si>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</si>
  <si>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</si>
  <si>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</si>
  <si>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</si>
  <si>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</si>
  <si>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</si>
  <si>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</si>
  <si>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</si>
  <si>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</si>
  <si>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</si>
  <si>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</si>
  <si>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</si>
  <si>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</si>
  <si>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</si>
  <si>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</si>
  <si>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</si>
  <si>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</si>
  <si>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</si>
  <si>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</si>
  <si>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</si>
  <si>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</si>
  <si>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</si>
  <si>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</si>
  <si>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</si>
  <si>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</si>
  <si>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</si>
  <si>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</si>
  <si>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</si>
  <si>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</si>
  <si>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</si>
  <si>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</si>
  <si>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</si>
  <si>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</si>
  <si>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</si>
  <si>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</si>
  <si>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</si>
  <si>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</si>
  <si>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</si>
  <si>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</si>
  <si>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</si>
  <si>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</si>
  <si>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</si>
  <si>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</si>
  <si>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</si>
  <si>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</si>
  <si>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</si>
  <si>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</si>
  <si>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</si>
  <si>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</si>
  <si>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</si>
  <si>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</si>
  <si>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</si>
  <si>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</si>
  <si>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</si>
  <si>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</si>
  <si>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</si>
  <si>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</si>
  <si>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</si>
  <si>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</si>
  <si>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</si>
  <si>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</si>
  <si>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</si>
  <si>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</si>
  <si>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</si>
  <si>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</si>
  <si>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</si>
  <si>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</si>
  <si>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</si>
  <si>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</si>
  <si>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</si>
  <si>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</si>
  <si>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</si>
  <si>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</si>
  <si>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</si>
  <si>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</si>
  <si>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</si>
  <si>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</si>
  <si>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</si>
  <si>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</si>
  <si>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</si>
  <si>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</si>
  <si>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</si>
  <si>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</si>
  <si>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</si>
  <si>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</si>
  <si>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</si>
  <si>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</si>
  <si>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</si>
  <si>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</si>
  <si>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</si>
  <si>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</si>
  <si>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</si>
  <si>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</si>
  <si>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</si>
  <si>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</si>
  <si>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</si>
  <si>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</si>
  <si>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</si>
  <si>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</si>
  <si>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</si>
  <si>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</si>
  <si>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</si>
  <si>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</si>
  <si>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</si>
  <si>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</si>
  <si>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</si>
  <si>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</si>
  <si>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</si>
  <si>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</si>
  <si>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</si>
  <si>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</si>
  <si>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</si>
  <si>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</si>
  <si>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</si>
  <si>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</si>
  <si>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</si>
  <si>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</si>
  <si>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</si>
  <si>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</si>
  <si>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</si>
  <si>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</si>
  <si>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</si>
  <si>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</si>
  <si>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</si>
  <si>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</si>
  <si>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</si>
  <si>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</si>
  <si>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</si>
  <si>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</si>
  <si>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</si>
  <si>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</si>
  <si>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</si>
  <si>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</si>
  <si>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</si>
  <si>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</si>
  <si>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</si>
  <si>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</si>
  <si>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</si>
  <si>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</si>
  <si>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</si>
  <si>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</si>
  <si>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</si>
  <si>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</si>
  <si>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</si>
  <si>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</si>
  <si>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</si>
  <si>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</si>
  <si>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</si>
  <si>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</si>
  <si>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</si>
  <si>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</si>
  <si>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</si>
  <si>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</si>
  <si>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</si>
  <si>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</si>
  <si>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</si>
  <si>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</si>
  <si>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</si>
  <si>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</si>
  <si>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</si>
  <si>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</si>
  <si>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</si>
  <si>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</si>
  <si>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</si>
  <si>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</si>
  <si>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</si>
  <si>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</si>
  <si>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</si>
  <si>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</si>
  <si>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</si>
  <si>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</si>
  <si>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</si>
  <si>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</si>
  <si>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</si>
  <si>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</si>
  <si>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</si>
  <si>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</si>
  <si>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</si>
  <si>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</si>
  <si>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</si>
  <si>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</si>
  <si>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</si>
  <si>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</si>
  <si>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</si>
  <si>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</si>
  <si>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</si>
  <si>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</si>
  <si>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</si>
  <si>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</si>
  <si>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</si>
  <si>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</si>
  <si>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</si>
  <si>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</si>
  <si>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</si>
  <si>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</si>
  <si>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</si>
  <si>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</si>
  <si>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</si>
  <si>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</si>
  <si>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</si>
  <si>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</si>
  <si>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</si>
  <si>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</si>
  <si>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</si>
  <si>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</si>
  <si>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</si>
  <si>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</si>
  <si>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</si>
  <si>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</si>
  <si>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</si>
  <si>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</si>
  <si>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</si>
  <si>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</si>
  <si>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</si>
  <si>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</si>
  <si>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</si>
  <si>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</si>
  <si>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</si>
  <si>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</si>
  <si>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</si>
  <si>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</si>
  <si>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</si>
  <si>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</si>
  <si>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</si>
  <si>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</si>
  <si>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</si>
  <si>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</si>
  <si>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</si>
  <si>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</si>
  <si>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</si>
  <si>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</si>
  <si>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</si>
  <si>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</si>
  <si>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</si>
  <si>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</si>
  <si>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</si>
  <si>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</si>
  <si>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</si>
  <si>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</si>
  <si>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</si>
  <si>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</si>
  <si>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</si>
  <si>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</si>
  <si>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</si>
  <si>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</si>
  <si>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</si>
  <si>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</si>
  <si>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</si>
  <si>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</si>
  <si>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</si>
  <si>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</si>
  <si>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</si>
  <si>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</si>
  <si>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</si>
  <si>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</si>
  <si>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</si>
  <si>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</si>
  <si>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</si>
  <si>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</si>
  <si>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</si>
  <si>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</si>
  <si>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</si>
  <si>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</si>
  <si>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</si>
  <si>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</si>
  <si>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</si>
  <si>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</si>
  <si>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</si>
  <si>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</si>
  <si>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</si>
  <si>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</si>
  <si>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</si>
  <si>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</si>
  <si>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</si>
  <si>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</si>
  <si>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</si>
  <si>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</si>
  <si>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</si>
  <si>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</si>
  <si>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</si>
  <si>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</si>
  <si>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</si>
  <si>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</si>
  <si>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</si>
  <si>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</si>
  <si>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</si>
  <si>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</si>
  <si>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</si>
  <si>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</si>
  <si>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</si>
  <si>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</si>
  <si>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</si>
  <si>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</si>
  <si>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</si>
  <si>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</si>
  <si>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</si>
  <si>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</si>
  <si>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</si>
  <si>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</si>
  <si>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</si>
  <si>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</si>
  <si>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</si>
  <si>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</si>
  <si>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</si>
  <si>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</si>
  <si>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</si>
  <si>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</si>
  <si>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</si>
  <si>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</si>
  <si>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</si>
  <si>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</si>
  <si>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</si>
  <si>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</si>
  <si>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</si>
  <si>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</si>
  <si>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</si>
  <si>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</si>
  <si>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</si>
  <si>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</si>
  <si>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</si>
  <si>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</si>
  <si>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</si>
  <si>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</si>
  <si>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</si>
  <si>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</si>
  <si>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</si>
  <si>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</si>
  <si>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</si>
  <si>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</si>
  <si>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</si>
  <si>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</si>
  <si>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</si>
  <si>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</si>
  <si>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</si>
  <si>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</si>
  <si>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</si>
  <si>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</si>
  <si>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</si>
  <si>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</si>
  <si>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</si>
  <si>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</si>
  <si>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</si>
  <si>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</si>
  <si>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</si>
  <si>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</si>
  <si>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</si>
  <si>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</si>
  <si>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</si>
  <si>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</si>
  <si>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</si>
  <si>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</si>
  <si>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</si>
  <si>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</si>
  <si>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</si>
  <si>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</si>
  <si>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</si>
  <si>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</si>
  <si>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</si>
  <si>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</si>
  <si>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</si>
  <si>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</si>
  <si>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</si>
  <si>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</si>
  <si>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</si>
  <si>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</si>
  <si>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</si>
  <si>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</si>
  <si>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</si>
  <si>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</si>
  <si>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</si>
  <si>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</si>
  <si>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</si>
  <si>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</si>
  <si>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</si>
  <si>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</si>
  <si>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</si>
  <si>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</si>
  <si>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</si>
  <si>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</si>
  <si>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</si>
  <si>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</si>
  <si>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</si>
  <si>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</si>
  <si>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</si>
  <si>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</si>
  <si>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</si>
  <si>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</si>
  <si>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</si>
  <si>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</si>
  <si>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</si>
  <si>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</si>
  <si>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</si>
  <si>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</si>
  <si>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</si>
  <si>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</si>
  <si>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</si>
  <si>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</si>
  <si>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</si>
  <si>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</si>
  <si>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</si>
  <si>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</si>
  <si>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</si>
  <si>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</si>
  <si>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</si>
  <si>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</si>
  <si>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</si>
  <si>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</si>
  <si>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</si>
  <si>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</si>
  <si>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</si>
  <si>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</si>
  <si>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</si>
  <si>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</si>
  <si>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</si>
  <si>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</si>
  <si>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</si>
  <si>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</si>
  <si>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</si>
  <si>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</si>
  <si>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</si>
  <si>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</si>
  <si>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</si>
  <si>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</si>
  <si>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</si>
  <si>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</si>
  <si>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</si>
  <si>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</si>
  <si>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</si>
  <si>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</si>
  <si>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</si>
  <si>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</si>
  <si>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</si>
  <si>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</si>
  <si>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</si>
  <si>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</si>
  <si>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</si>
  <si>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</si>
  <si>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</si>
  <si>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</si>
  <si>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</si>
  <si>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</si>
  <si>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</si>
  <si>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</si>
  <si>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</si>
  <si>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</si>
  <si>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</si>
  <si>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</si>
  <si>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</si>
  <si>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</si>
  <si>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</si>
  <si>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</si>
  <si>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</si>
  <si>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</si>
  <si>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</si>
  <si>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</si>
  <si>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</si>
  <si>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</si>
  <si>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</si>
  <si>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</si>
  <si>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</si>
  <si>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</si>
  <si>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</si>
  <si>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</si>
  <si>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</si>
  <si>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</si>
  <si>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</si>
  <si>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</si>
  <si>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</si>
  <si>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</si>
  <si>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</si>
  <si>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</si>
  <si>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</si>
  <si>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</si>
  <si>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</si>
  <si>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</si>
  <si>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</si>
  <si>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</si>
  <si>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</si>
  <si>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</si>
  <si>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</si>
  <si>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</si>
  <si>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</si>
  <si>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</si>
  <si>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</si>
  <si>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</si>
  <si>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</si>
  <si>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</si>
  <si>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</si>
  <si>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</si>
  <si>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</si>
  <si>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</si>
  <si>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</si>
  <si>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</si>
  <si>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</si>
  <si>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</si>
  <si>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</si>
  <si>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</si>
  <si>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</si>
  <si>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</si>
  <si>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</si>
  <si>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</si>
  <si>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</si>
  <si>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</si>
  <si>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</si>
  <si>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</si>
  <si>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</si>
  <si>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</si>
  <si>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</si>
  <si>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</si>
  <si>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</si>
  <si>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</si>
  <si>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</si>
  <si>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</si>
  <si>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</si>
  <si>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</si>
  <si>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</si>
  <si>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</si>
  <si>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</si>
  <si>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</si>
  <si>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</si>
  <si>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</si>
  <si>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</si>
  <si>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</si>
  <si>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</si>
  <si>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</si>
  <si>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</si>
  <si>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</si>
  <si>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</si>
  <si>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</si>
  <si>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</si>
  <si>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</si>
  <si>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</si>
  <si>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</si>
  <si>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</si>
  <si>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</si>
  <si>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</si>
  <si>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</si>
  <si>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</si>
  <si>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</si>
  <si>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</si>
  <si>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</si>
  <si>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</si>
  <si>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</si>
  <si>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</si>
  <si>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</si>
  <si>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</si>
  <si>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</si>
  <si>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</si>
  <si>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</si>
  <si>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</si>
  <si>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</si>
  <si>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</si>
  <si>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</si>
  <si>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</si>
  <si>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</si>
  <si>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</si>
  <si>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</si>
  <si>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</si>
  <si>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</si>
  <si>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</si>
  <si>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</si>
  <si>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</si>
  <si>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</si>
  <si>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</si>
  <si>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</si>
  <si>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</si>
  <si>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</si>
  <si>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</si>
  <si>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</si>
  <si>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</si>
  <si>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</si>
  <si>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</si>
  <si>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</si>
  <si>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</si>
  <si>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</si>
  <si>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</si>
  <si>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</si>
  <si>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</si>
  <si>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</si>
  <si>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</si>
  <si>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</si>
  <si>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</si>
  <si>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</si>
  <si>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</si>
  <si>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</si>
  <si>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</si>
  <si>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</si>
  <si>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</si>
  <si>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</si>
  <si>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</si>
  <si>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</si>
  <si>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</si>
  <si>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</si>
  <si>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</si>
  <si>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</si>
  <si>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</si>
  <si>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</si>
  <si>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</si>
  <si>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</si>
  <si>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</si>
  <si>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</si>
  <si>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</si>
  <si>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</si>
  <si>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</si>
  <si>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</si>
  <si>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</si>
  <si>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</si>
  <si>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</si>
  <si>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</si>
  <si>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</si>
  <si>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</si>
  <si>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</si>
  <si>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</si>
  <si>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</si>
  <si>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</si>
  <si>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</si>
  <si>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</si>
  <si>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</si>
  <si>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</si>
  <si>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</si>
  <si>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</si>
  <si>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</si>
  <si>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</si>
  <si>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</si>
  <si>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</si>
  <si>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</si>
  <si>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</si>
  <si>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</si>
  <si>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</si>
  <si>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</si>
  <si>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</si>
  <si>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</si>
  <si>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</si>
  <si>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</si>
  <si>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</si>
  <si>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</si>
  <si>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</si>
  <si>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</si>
  <si>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</si>
  <si>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</si>
  <si>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</si>
  <si>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</si>
  <si>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</si>
  <si>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</si>
  <si>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</si>
  <si>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</si>
  <si>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</si>
  <si>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</si>
  <si>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</si>
  <si>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</si>
  <si>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</si>
  <si>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</si>
  <si>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</si>
  <si>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</si>
  <si>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</si>
  <si>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</si>
  <si>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</si>
  <si>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</si>
  <si>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</si>
  <si>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</si>
  <si>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</si>
  <si>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</si>
  <si>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</si>
  <si>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</si>
  <si>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</si>
  <si>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</si>
  <si>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</si>
  <si>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</si>
  <si>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</si>
  <si>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</si>
  <si>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</si>
  <si>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</si>
  <si>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</si>
  <si>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</si>
  <si>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</si>
  <si>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</si>
  <si>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</si>
  <si>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</si>
  <si>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</si>
  <si>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</si>
  <si>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</si>
  <si>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</si>
  <si>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</si>
  <si>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</si>
  <si>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</si>
  <si>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</si>
  <si>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</si>
  <si>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</si>
  <si>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</si>
  <si>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</si>
  <si>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</si>
  <si>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</si>
  <si>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</si>
  <si>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</si>
  <si>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</si>
  <si>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</si>
  <si>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</si>
  <si>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</si>
  <si>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</si>
  <si>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</si>
  <si>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</si>
  <si>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</si>
  <si>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</si>
  <si>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</si>
  <si>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</si>
  <si>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</si>
  <si>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</si>
  <si>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</si>
  <si>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</si>
  <si>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</si>
  <si>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</si>
  <si>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</si>
  <si>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</si>
  <si>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</si>
  <si>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</si>
  <si>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</si>
  <si>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</si>
  <si>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</si>
  <si>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</si>
  <si>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</si>
  <si>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</si>
  <si>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</si>
  <si>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</si>
  <si>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</si>
  <si>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</si>
  <si>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</si>
  <si>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</si>
  <si>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</si>
  <si>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</si>
  <si>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</si>
  <si>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</si>
  <si>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</si>
  <si>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</si>
  <si>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</si>
  <si>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</si>
  <si>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</si>
  <si>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</si>
  <si>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</si>
  <si>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</si>
  <si>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</si>
  <si>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</si>
  <si>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</si>
  <si>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</si>
  <si>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</si>
  <si>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</si>
  <si>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</si>
  <si>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</si>
  <si>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</si>
  <si>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</si>
  <si>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</si>
  <si>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</si>
  <si>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</si>
  <si>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</si>
  <si>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</si>
  <si>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</si>
  <si>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</si>
  <si>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</si>
  <si>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</si>
  <si>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</si>
  <si>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</si>
  <si>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</si>
  <si>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</si>
  <si>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</si>
  <si>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</si>
  <si>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</si>
  <si>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</si>
  <si>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</si>
  <si>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</si>
  <si>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</si>
  <si>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</si>
  <si>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</si>
  <si>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</si>
  <si>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</si>
  <si>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</si>
  <si>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</si>
  <si>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</si>
  <si>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</si>
  <si>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</si>
  <si>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</si>
  <si>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</si>
  <si>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</si>
  <si>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</si>
  <si>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</si>
  <si>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</si>
  <si>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</si>
  <si>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</si>
  <si>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</si>
  <si>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</si>
  <si>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</si>
  <si>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</si>
  <si>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</si>
  <si>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</si>
  <si>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</si>
  <si>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</si>
  <si>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</si>
  <si>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</si>
  <si>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</si>
  <si>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</si>
  <si>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</si>
  <si>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</si>
  <si>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</si>
  <si>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</si>
  <si>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</si>
  <si>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</si>
  <si>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</si>
  <si>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</si>
  <si>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</si>
  <si>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</si>
  <si>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</si>
  <si>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</si>
  <si>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</si>
  <si>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</si>
  <si>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</si>
  <si>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</si>
  <si>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</si>
  <si>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</si>
  <si>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</si>
  <si>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</si>
  <si>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</si>
  <si>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</si>
  <si>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</si>
  <si>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</si>
  <si>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</si>
  <si>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</si>
  <si>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</si>
  <si>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</si>
  <si>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</si>
  <si>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</si>
  <si>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</si>
  <si>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</si>
  <si>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</si>
  <si>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</si>
  <si>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</si>
  <si>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</si>
  <si>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</si>
  <si>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</si>
  <si>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</si>
  <si>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</si>
  <si>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</si>
  <si>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</si>
  <si>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</si>
  <si>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</si>
  <si>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</si>
  <si>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</si>
  <si>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</si>
  <si>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</si>
  <si>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</si>
  <si>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</si>
  <si>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</si>
  <si>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</si>
  <si>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</si>
  <si>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</si>
  <si>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</si>
  <si>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</si>
  <si>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</si>
  <si>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</si>
  <si>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</si>
  <si>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</si>
  <si>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</si>
  <si>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</si>
  <si>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</si>
  <si>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</si>
  <si>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</si>
  <si>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</si>
  <si>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</si>
  <si>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</si>
  <si>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</si>
  <si>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</si>
  <si>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</si>
  <si>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</si>
  <si>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</si>
  <si>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</si>
  <si>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</si>
  <si>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</si>
  <si>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</si>
  <si>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</si>
  <si>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</si>
  <si>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</si>
  <si>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</si>
  <si>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</si>
  <si>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</si>
  <si>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</si>
  <si>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</si>
  <si>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</si>
  <si>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</si>
  <si>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</si>
  <si>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</si>
  <si>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</si>
  <si>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</si>
  <si>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</si>
  <si>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</si>
  <si>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</si>
  <si>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</si>
  <si>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</si>
  <si>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</si>
  <si>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</si>
  <si>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</si>
  <si>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</si>
  <si>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</si>
  <si>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</si>
  <si>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</si>
  <si>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</si>
  <si>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</si>
  <si>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</si>
  <si>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</si>
  <si>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</si>
  <si>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</si>
  <si>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</si>
  <si>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</si>
  <si>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</si>
  <si>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</si>
  <si>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</si>
  <si>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</si>
  <si>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</si>
  <si>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</si>
  <si>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</si>
  <si>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</si>
  <si>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</si>
  <si>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</si>
  <si>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</si>
  <si>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</si>
  <si>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</si>
  <si>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</si>
  <si>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</si>
  <si>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</si>
  <si>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</si>
  <si>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</si>
  <si>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</si>
  <si>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</si>
  <si>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</si>
  <si>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</si>
  <si>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</si>
  <si>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</si>
  <si>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</si>
  <si>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</si>
  <si>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</si>
  <si>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</si>
  <si>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</si>
  <si>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</si>
  <si>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</si>
  <si>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</si>
  <si>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</si>
  <si>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</si>
  <si>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</si>
  <si>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</si>
  <si>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</si>
  <si>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</si>
  <si>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</si>
  <si>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</si>
  <si>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</si>
  <si>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</si>
  <si>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</si>
  <si>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</si>
  <si>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</si>
  <si>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</si>
  <si>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</si>
  <si>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</si>
  <si>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</si>
  <si>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</si>
  <si>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</si>
  <si>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</si>
  <si>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</si>
  <si>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</si>
  <si>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</si>
  <si>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</si>
  <si>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</si>
  <si>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</si>
  <si>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</si>
  <si>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</si>
  <si>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</si>
  <si>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</si>
  <si>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</si>
  <si>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</si>
  <si>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</si>
  <si>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</si>
  <si>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</si>
  <si>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</si>
  <si>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</si>
  <si>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</si>
  <si>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</si>
  <si>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</si>
  <si>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</si>
  <si>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</si>
  <si>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</si>
  <si>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</si>
  <si>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</si>
  <si>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</si>
  <si>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</si>
  <si>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</si>
  <si>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</si>
  <si>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</si>
  <si>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</si>
  <si>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</si>
  <si>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</si>
  <si>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</si>
  <si>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</si>
  <si>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</si>
  <si>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</si>
  <si>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</si>
  <si>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</si>
  <si>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</si>
  <si>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</si>
  <si>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</si>
  <si>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</si>
  <si>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</si>
  <si>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</si>
  <si>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</si>
  <si>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</si>
  <si>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</si>
  <si>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</si>
  <si>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</si>
  <si>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</si>
  <si>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</si>
  <si>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</si>
  <si>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</si>
  <si>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</si>
  <si>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</si>
  <si>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</si>
  <si>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</si>
  <si>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</si>
  <si>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</si>
  <si>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</si>
  <si>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</si>
  <si>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</si>
  <si>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</si>
  <si>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</si>
  <si>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</si>
  <si>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</si>
  <si>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</si>
  <si>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</si>
  <si>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</si>
  <si>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</si>
  <si>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</si>
  <si>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</si>
  <si>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</si>
  <si>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</si>
  <si>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</si>
  <si>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</si>
  <si>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</si>
  <si>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</si>
  <si>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</si>
  <si>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</si>
  <si>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</si>
  <si>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</si>
  <si>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</si>
  <si>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</si>
  <si>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</si>
  <si>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</si>
  <si>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</si>
  <si>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</si>
  <si>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</si>
  <si>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</si>
  <si>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</si>
  <si>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</si>
  <si>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</si>
  <si>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</si>
  <si>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</si>
  <si>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</si>
  <si>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</si>
  <si>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</si>
  <si>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</si>
  <si>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</si>
  <si>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</si>
  <si>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</si>
  <si>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</si>
  <si>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</si>
  <si>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</si>
  <si>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</si>
  <si>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</si>
  <si>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</si>
  <si>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</si>
  <si>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</si>
  <si>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</si>
  <si>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</si>
  <si>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</si>
  <si>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</si>
  <si>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</si>
  <si>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</si>
  <si>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</si>
  <si>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</si>
  <si>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</si>
  <si>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</si>
  <si>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</si>
  <si>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</si>
  <si>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</si>
  <si>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</si>
  <si>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</si>
  <si>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</si>
  <si>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</si>
  <si>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</si>
  <si>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</si>
  <si>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</si>
  <si>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</si>
  <si>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</si>
  <si>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</si>
  <si>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</si>
  <si>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</si>
  <si>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</si>
  <si>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</si>
  <si>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</si>
  <si>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</si>
  <si>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</si>
  <si>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</si>
  <si>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</si>
  <si>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</si>
  <si>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</si>
  <si>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</si>
  <si>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</si>
  <si>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</si>
  <si>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</si>
  <si>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</si>
  <si>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</si>
  <si>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</si>
  <si>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</si>
  <si>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</si>
  <si>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</si>
  <si>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</si>
  <si>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</si>
  <si>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</si>
  <si>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</si>
  <si>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</si>
  <si>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</si>
  <si>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</si>
  <si>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</si>
  <si>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</si>
  <si>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</si>
  <si>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</si>
  <si>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</si>
  <si>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</si>
  <si>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</si>
  <si>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</si>
  <si>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</si>
  <si>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</si>
  <si>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</si>
  <si>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</si>
  <si>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</si>
  <si>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</si>
  <si>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</si>
  <si>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</si>
  <si>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</si>
  <si>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</si>
  <si>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</si>
  <si>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</si>
  <si>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</si>
  <si>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</si>
  <si>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</si>
  <si>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</si>
  <si>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</si>
  <si>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</si>
  <si>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</si>
  <si>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</si>
  <si>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</si>
  <si>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</si>
  <si>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</si>
  <si>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</si>
  <si>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</si>
  <si>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</si>
  <si>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</si>
  <si>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</si>
  <si>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</si>
  <si>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</si>
  <si>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</si>
  <si>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</si>
  <si>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</si>
  <si>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</si>
  <si>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</si>
  <si>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</si>
  <si>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</si>
  <si>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</si>
  <si>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</si>
  <si>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</si>
  <si>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</si>
  <si>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</si>
  <si>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</si>
  <si>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</si>
  <si>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</si>
  <si>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</si>
  <si>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</si>
  <si>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</si>
  <si>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</si>
  <si>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</si>
  <si>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</si>
  <si>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</si>
  <si>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</si>
  <si>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</si>
  <si>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</si>
  <si>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</si>
  <si>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</si>
  <si>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</si>
  <si>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</si>
  <si>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</si>
  <si>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</si>
  <si>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</si>
  <si>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</si>
  <si>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</si>
  <si>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</si>
  <si>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</si>
  <si>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</si>
  <si>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</si>
  <si>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</si>
  <si>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</si>
  <si>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</si>
  <si>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</si>
  <si>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</si>
  <si>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</si>
  <si>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</si>
  <si>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</si>
  <si>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</si>
  <si>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</si>
  <si>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</si>
  <si>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</si>
  <si>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</si>
  <si>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</si>
  <si>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</si>
  <si>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</si>
  <si>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</si>
  <si>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</si>
  <si>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</si>
  <si>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</si>
  <si>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</si>
  <si>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</si>
  <si>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</si>
  <si>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</si>
  <si>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</si>
  <si>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</si>
  <si>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</si>
  <si>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</si>
  <si>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</si>
  <si>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</si>
  <si>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</si>
  <si>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</si>
  <si>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</si>
  <si>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</si>
  <si>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</si>
  <si>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</si>
  <si>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</si>
  <si>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</si>
  <si>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</si>
  <si>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</si>
  <si>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</si>
  <si>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</si>
  <si>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</si>
  <si>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</si>
  <si>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</si>
  <si>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</si>
  <si>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</si>
  <si>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</si>
  <si>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</si>
  <si>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</si>
  <si>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</si>
  <si>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</si>
  <si>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</si>
  <si>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</si>
  <si>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</si>
  <si>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</si>
  <si>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</si>
  <si>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</si>
  <si>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</si>
  <si>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</si>
  <si>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</si>
  <si>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</si>
  <si>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</si>
  <si>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</si>
  <si>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</si>
  <si>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</si>
  <si>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</si>
  <si>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</si>
  <si>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</si>
  <si>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</si>
  <si>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</si>
  <si>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</si>
  <si>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</si>
  <si>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</si>
  <si>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</si>
  <si>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</si>
  <si>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</si>
  <si>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</si>
  <si>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</si>
  <si>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</si>
  <si>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</si>
  <si>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</si>
  <si>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</si>
  <si>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</si>
  <si>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</si>
  <si>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</si>
  <si>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</si>
  <si>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</si>
  <si>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</si>
  <si>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</si>
  <si>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</si>
  <si>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</si>
  <si>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</si>
  <si>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</si>
  <si>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</si>
  <si>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</si>
  <si>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</si>
  <si>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</si>
  <si>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</si>
  <si>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</si>
  <si>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</si>
  <si>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</si>
  <si>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</si>
  <si>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</si>
  <si>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</si>
  <si>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</si>
  <si>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</si>
  <si>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</si>
  <si>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</si>
  <si>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</si>
  <si>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</si>
  <si>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</si>
  <si>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</si>
  <si>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</si>
  <si>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</si>
  <si>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</si>
  <si>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</si>
  <si>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</si>
  <si>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</si>
  <si>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</si>
  <si>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</si>
  <si>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</si>
  <si>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</si>
  <si>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</si>
  <si>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</si>
  <si>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</si>
  <si>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</si>
  <si>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</si>
  <si>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</si>
  <si>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</si>
  <si>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</si>
  <si>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</si>
  <si>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</si>
  <si>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</si>
  <si>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</si>
  <si>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</si>
  <si>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</si>
  <si>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</si>
  <si>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</si>
  <si>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</si>
  <si>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</si>
  <si>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</si>
  <si>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</si>
  <si>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</si>
  <si>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</si>
  <si>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</si>
  <si>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</si>
  <si>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</si>
  <si>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</si>
  <si>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</si>
  <si>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</si>
  <si>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</si>
  <si>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</si>
  <si>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</si>
  <si>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</si>
  <si>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</si>
  <si>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</si>
  <si>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</si>
  <si>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</si>
  <si>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</si>
  <si>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</si>
  <si>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</si>
  <si>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</si>
  <si>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</si>
  <si>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</si>
  <si>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</si>
  <si>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</si>
  <si>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</si>
  <si>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</si>
  <si>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</si>
  <si>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</si>
  <si>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</si>
  <si>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</si>
  <si>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</si>
  <si>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</si>
  <si>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</si>
  <si>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</si>
  <si>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</si>
  <si>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</si>
  <si>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</si>
  <si>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</si>
  <si>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</si>
  <si>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</si>
  <si>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</si>
  <si>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</si>
  <si>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</si>
  <si>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</si>
  <si>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</si>
  <si>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</si>
  <si>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</si>
  <si>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</si>
  <si>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</si>
  <si>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</si>
  <si>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</si>
  <si>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</si>
  <si>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</si>
  <si>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</si>
  <si>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</si>
  <si>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</si>
  <si>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</si>
  <si>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</si>
  <si>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</si>
  <si>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</si>
  <si>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</si>
  <si>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</si>
  <si>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</si>
  <si>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</si>
  <si>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</si>
  <si>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</si>
  <si>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</si>
  <si>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</si>
  <si>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</si>
  <si>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</si>
  <si>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</si>
  <si>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</si>
  <si>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</si>
  <si>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</si>
  <si>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</si>
  <si>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</si>
  <si>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</si>
  <si>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</si>
  <si>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</si>
  <si>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</si>
  <si>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</si>
  <si>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</si>
  <si>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</si>
  <si>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</si>
  <si>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</si>
  <si>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</si>
  <si>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</si>
  <si>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</si>
  <si>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</si>
  <si>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</si>
  <si>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</si>
  <si>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</si>
  <si>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</si>
  <si>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</si>
  <si>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</si>
  <si>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</si>
  <si>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</si>
  <si>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</si>
  <si>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</si>
  <si>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</si>
  <si>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</si>
  <si>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</si>
  <si>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</si>
  <si>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</si>
  <si>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</si>
  <si>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</si>
  <si>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</si>
  <si>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</si>
  <si>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</si>
  <si>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</si>
  <si>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</si>
  <si>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</si>
  <si>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</si>
  <si>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</si>
  <si>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</si>
  <si>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</si>
  <si>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</si>
  <si>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</si>
  <si>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</si>
  <si>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</si>
  <si>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</si>
  <si>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</si>
  <si>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</si>
  <si>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</si>
  <si>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</si>
  <si>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</si>
  <si>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</si>
  <si>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</si>
  <si>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</si>
  <si>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</si>
  <si>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</si>
  <si>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</si>
  <si>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</si>
  <si>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</si>
  <si>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</si>
  <si>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</si>
  <si>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</si>
  <si>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</si>
  <si>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</si>
  <si>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</si>
  <si>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</si>
  <si>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</si>
  <si>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</si>
  <si>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</si>
  <si>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</si>
  <si>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</si>
  <si>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</si>
  <si>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</si>
  <si>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</si>
  <si>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</si>
  <si>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</si>
  <si>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</si>
  <si>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</si>
  <si>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</si>
  <si>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</si>
  <si>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</si>
  <si>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</si>
  <si>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</si>
  <si>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</si>
  <si>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</si>
  <si>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</si>
  <si>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</si>
  <si>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</si>
  <si>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</si>
  <si>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</si>
  <si>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</si>
  <si>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</si>
  <si>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</si>
  <si>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</si>
  <si>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</si>
  <si>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</si>
  <si>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</si>
  <si>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</si>
  <si>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</si>
  <si>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</si>
  <si>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</si>
  <si>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</si>
  <si>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</si>
  <si>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</si>
  <si>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</si>
  <si>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</si>
  <si>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</si>
  <si>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</si>
  <si>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</si>
  <si>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</si>
  <si>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</si>
  <si>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</si>
  <si>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</si>
  <si>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</si>
  <si>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</si>
  <si>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</si>
  <si>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</si>
  <si>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</si>
  <si>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</si>
  <si>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</si>
  <si>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</si>
  <si>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</si>
  <si>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</si>
  <si>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</si>
  <si>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</si>
  <si>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</si>
  <si>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</si>
  <si>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</si>
  <si>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</si>
  <si>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</si>
  <si>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</si>
  <si>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</si>
  <si>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</si>
  <si>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</si>
  <si>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</si>
  <si>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</si>
  <si>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</si>
  <si>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</si>
  <si>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</si>
  <si>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</si>
  <si>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</si>
  <si>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</si>
  <si>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</si>
  <si>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</si>
  <si>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</si>
  <si>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</si>
  <si>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</si>
  <si>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</si>
  <si>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</si>
  <si>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</si>
  <si>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</si>
  <si>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</si>
  <si>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</si>
  <si>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</si>
  <si>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</si>
  <si>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</si>
  <si>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</si>
  <si>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</si>
  <si>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</si>
  <si>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</si>
  <si>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</si>
  <si>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</si>
  <si>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</si>
  <si>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</si>
  <si>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</si>
  <si>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</si>
  <si>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</si>
  <si>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</si>
  <si>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</si>
  <si>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</si>
  <si>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</si>
  <si>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</si>
  <si>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</si>
  <si>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</si>
  <si>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</si>
  <si>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</si>
  <si>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</si>
  <si>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</si>
  <si>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</si>
  <si>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</si>
  <si>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</si>
  <si>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</si>
  <si>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</si>
  <si>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</si>
  <si>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</si>
  <si>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</si>
  <si>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</si>
  <si>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</si>
  <si>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</si>
  <si>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</si>
  <si>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</si>
  <si>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</si>
  <si>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</si>
  <si>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</si>
  <si>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</si>
  <si>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</si>
  <si>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</si>
  <si>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</si>
  <si>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</si>
  <si>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</si>
  <si>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</si>
  <si>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</si>
  <si>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</si>
  <si>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</si>
  <si>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</si>
  <si>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</si>
  <si>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</si>
  <si>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</si>
  <si>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</si>
  <si>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</si>
  <si>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</si>
  <si>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</si>
  <si>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</si>
  <si>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</si>
  <si>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</si>
  <si>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</si>
  <si>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</si>
  <si>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</si>
  <si>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</si>
  <si>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</si>
  <si>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</si>
  <si>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</si>
  <si>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</si>
  <si>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</si>
  <si>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</si>
  <si>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</si>
  <si>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</si>
  <si>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</si>
  <si>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</si>
  <si>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</si>
  <si>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</si>
  <si>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</si>
  <si>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</si>
  <si>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</si>
  <si>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</si>
  <si>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</si>
  <si>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</si>
  <si>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</si>
  <si>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</si>
  <si>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</si>
  <si>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</si>
  <si>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</si>
  <si>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</si>
  <si>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</si>
  <si>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</si>
  <si>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</si>
  <si>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</si>
  <si>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</si>
  <si>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</si>
  <si>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</si>
  <si>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</si>
  <si>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</si>
  <si>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</si>
  <si>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</si>
  <si>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</si>
  <si>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</si>
  <si>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</si>
  <si>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</si>
  <si>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</si>
  <si>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</si>
  <si>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</si>
  <si>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</si>
  <si>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</si>
  <si>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</si>
  <si>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</si>
  <si>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</si>
  <si>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</si>
  <si>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</si>
  <si>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</si>
  <si>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</si>
  <si>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</si>
  <si>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</si>
  <si>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</si>
  <si>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</si>
  <si>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</si>
  <si>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</si>
  <si>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</si>
  <si>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</si>
  <si>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</si>
  <si>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</si>
  <si>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</si>
  <si>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</si>
  <si>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</si>
  <si>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</si>
  <si>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</si>
  <si>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</si>
  <si>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</si>
  <si>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</si>
  <si>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</si>
  <si>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</si>
  <si>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</si>
  <si>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</si>
  <si>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</si>
  <si>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</si>
  <si>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</si>
  <si>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</si>
  <si>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</si>
  <si>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</si>
  <si>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</si>
  <si>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</si>
  <si>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</si>
  <si>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</si>
  <si>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</si>
  <si>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</si>
  <si>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</si>
  <si>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</si>
  <si>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</si>
  <si>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</si>
  <si>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</si>
  <si>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</si>
  <si>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</si>
  <si>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</si>
  <si>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</si>
  <si>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</si>
  <si>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</si>
  <si>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</si>
  <si>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</si>
  <si>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</si>
  <si>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</si>
  <si>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</si>
  <si>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</si>
  <si>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</si>
  <si>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</si>
  <si>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</si>
  <si>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</si>
  <si>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</si>
  <si>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</si>
  <si>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</si>
  <si>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</si>
  <si>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</si>
  <si>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</si>
  <si>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</si>
  <si>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</si>
  <si>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</si>
  <si>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</si>
  <si>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</si>
  <si>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</si>
  <si>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</si>
  <si>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</si>
  <si>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</si>
  <si>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</si>
  <si>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</si>
  <si>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</si>
  <si>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</si>
  <si>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</si>
  <si>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</si>
  <si>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</si>
  <si>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</si>
  <si>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</si>
  <si>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</si>
  <si>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</si>
  <si>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</si>
  <si>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</si>
  <si>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</si>
  <si>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</si>
  <si>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</si>
  <si>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</si>
  <si>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</si>
  <si>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</si>
  <si>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</si>
  <si>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</si>
  <si>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</si>
  <si>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</si>
  <si>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</si>
  <si>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</si>
  <si>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</si>
  <si>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</si>
  <si>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</si>
  <si>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</si>
  <si>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</si>
  <si>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</si>
  <si>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</si>
  <si>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</si>
  <si>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</si>
  <si>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</si>
  <si>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</si>
  <si>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</si>
  <si>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</si>
  <si>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</si>
  <si>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</si>
  <si>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</si>
  <si>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</si>
  <si>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</si>
  <si>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</si>
  <si>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</si>
  <si>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</si>
  <si>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</si>
  <si>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</si>
  <si>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</si>
  <si>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</si>
  <si>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</si>
  <si>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</si>
  <si>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</si>
  <si>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</si>
  <si>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</si>
  <si>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</si>
  <si>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</si>
  <si>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</si>
  <si>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</si>
  <si>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</si>
  <si>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</si>
  <si>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</si>
  <si>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</si>
  <si>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</si>
  <si>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</si>
  <si>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</si>
  <si>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</si>
  <si>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</si>
  <si>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</si>
  <si>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</si>
  <si>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</si>
  <si>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</si>
  <si>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</si>
  <si>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</si>
  <si>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</si>
  <si>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</si>
  <si>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</si>
  <si>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</si>
  <si>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</si>
  <si>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</si>
  <si>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</si>
  <si>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</si>
  <si>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</si>
  <si>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</si>
  <si>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</si>
  <si>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</si>
  <si>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</si>
  <si>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</si>
  <si>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</si>
  <si>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</si>
  <si>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</si>
  <si>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</si>
  <si>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</si>
  <si>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</si>
  <si>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</si>
  <si>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</si>
  <si>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</si>
  <si>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</si>
  <si>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</si>
  <si>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</si>
  <si>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</si>
  <si>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</si>
  <si>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</si>
  <si>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</si>
  <si>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</si>
  <si>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</si>
  <si>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</si>
  <si>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</si>
  <si>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</si>
  <si>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</si>
  <si>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</si>
  <si>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</si>
  <si>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</si>
  <si>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</si>
  <si>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</si>
  <si>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</si>
  <si>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</si>
  <si>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</si>
  <si>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</si>
  <si>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</si>
  <si>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</si>
  <si>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</si>
  <si>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</si>
  <si>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</si>
  <si>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</si>
  <si>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</si>
  <si>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</si>
  <si>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</si>
  <si>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</si>
  <si>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</si>
  <si>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</si>
  <si>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</si>
  <si>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</si>
  <si>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</si>
  <si>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</si>
  <si>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</si>
  <si>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</si>
  <si>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</si>
  <si>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</si>
  <si>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</si>
  <si>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</si>
  <si>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</si>
  <si>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</si>
  <si>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</si>
  <si>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</si>
  <si>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</si>
  <si>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</si>
  <si>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</si>
  <si>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</si>
  <si>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</si>
  <si>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</si>
  <si>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</si>
  <si>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</si>
  <si>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</si>
  <si>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</si>
  <si>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</si>
  <si>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</si>
  <si>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</si>
  <si>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</si>
  <si>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</si>
  <si>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</si>
  <si>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</si>
  <si>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</si>
  <si>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</si>
  <si>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</si>
  <si>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</si>
  <si>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</si>
  <si>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</si>
  <si>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</si>
  <si>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</si>
  <si>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</si>
  <si>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</si>
  <si>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</si>
  <si>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</si>
  <si>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</si>
  <si>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</si>
  <si>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</si>
  <si>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</si>
  <si>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</si>
  <si>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</si>
  <si>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</si>
  <si>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</si>
  <si>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</si>
  <si>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</si>
  <si>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</si>
  <si>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</si>
  <si>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</si>
  <si>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</si>
  <si>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</si>
  <si>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</si>
  <si>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</si>
  <si>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</si>
  <si>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</si>
  <si>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</si>
  <si>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</si>
  <si>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</si>
  <si>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</si>
  <si>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</si>
  <si>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</si>
  <si>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</si>
  <si>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</si>
  <si>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</si>
  <si>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</si>
  <si>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</si>
  <si>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</si>
  <si>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</si>
  <si>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</si>
  <si>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</si>
  <si>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</si>
  <si>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</si>
  <si>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</si>
  <si>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</si>
  <si>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</si>
  <si>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</si>
  <si>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</si>
  <si>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</si>
  <si>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</si>
  <si>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</si>
  <si>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</si>
  <si>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</si>
  <si>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</si>
  <si>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</si>
  <si>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</si>
  <si>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</si>
  <si>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</si>
  <si>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</si>
  <si>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</si>
  <si>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</si>
  <si>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</si>
  <si>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</si>
  <si>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</si>
  <si>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</si>
  <si>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</si>
  <si>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</si>
  <si>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</si>
  <si>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</si>
  <si>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</si>
  <si>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</si>
  <si>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</si>
  <si>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</si>
  <si>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</si>
  <si>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</si>
  <si>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</si>
  <si>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</si>
  <si>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</si>
  <si>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</si>
  <si>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</si>
  <si>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</si>
  <si>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</si>
  <si>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</si>
  <si>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</si>
  <si>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</si>
  <si>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</si>
  <si>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</si>
  <si>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</si>
  <si>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</si>
  <si>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</si>
  <si>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</si>
  <si>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</si>
  <si>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</si>
  <si>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</si>
  <si>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</si>
  <si>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</si>
  <si>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</si>
  <si>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</si>
  <si>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</si>
  <si>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</si>
  <si>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</si>
  <si>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</si>
  <si>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</si>
  <si>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</si>
  <si>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</si>
  <si>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</si>
  <si>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</si>
  <si>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</si>
  <si>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</si>
  <si>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</si>
  <si>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</si>
  <si>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</si>
  <si>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</si>
  <si>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</si>
  <si>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</si>
  <si>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</si>
  <si>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</si>
  <si>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</si>
  <si>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</si>
  <si>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</si>
  <si>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</si>
  <si>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</si>
  <si>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</si>
  <si>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</si>
  <si>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</si>
  <si>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</si>
  <si>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</si>
  <si>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</si>
  <si>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</si>
  <si>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</si>
  <si>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</si>
  <si>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</si>
  <si>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</si>
  <si>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</si>
  <si>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</si>
  <si>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</si>
  <si>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</si>
  <si>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</si>
  <si>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</si>
  <si>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</si>
  <si>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</si>
  <si>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</si>
  <si>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</si>
  <si>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</si>
  <si>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</si>
  <si>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</si>
  <si>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</si>
  <si>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</si>
  <si>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</si>
  <si>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</si>
  <si>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</si>
  <si>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</si>
  <si>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</si>
  <si>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</si>
  <si>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</si>
  <si>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</si>
  <si>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</si>
  <si>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</si>
  <si>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</si>
  <si>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</si>
  <si>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</si>
  <si>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</si>
  <si>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</si>
  <si>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</si>
  <si>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</si>
  <si>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</si>
  <si>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</si>
  <si>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</si>
  <si>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</si>
  <si>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</si>
  <si>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</si>
  <si>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</si>
  <si>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</si>
  <si>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</si>
  <si>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</si>
  <si>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</si>
  <si>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</si>
  <si>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</si>
  <si>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</si>
  <si>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</si>
  <si>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</si>
  <si>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</si>
  <si>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</si>
  <si>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</si>
  <si>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</si>
  <si>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</si>
  <si>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</si>
  <si>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</si>
  <si>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</si>
  <si>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</si>
  <si>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</si>
  <si>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</si>
  <si>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</si>
  <si>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</si>
  <si>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</si>
  <si>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</si>
  <si>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</si>
  <si>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</si>
  <si>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</si>
  <si>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</si>
  <si>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</si>
  <si>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</si>
  <si>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</si>
  <si>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</si>
  <si>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</si>
  <si>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</si>
  <si>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</si>
  <si>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</si>
  <si>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</si>
  <si>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</si>
  <si>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</si>
  <si>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</si>
  <si>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</si>
  <si>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</si>
  <si>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</si>
  <si>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</si>
  <si>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</si>
  <si>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</si>
  <si>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</si>
  <si>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</si>
  <si>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</si>
  <si>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</si>
  <si>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</si>
  <si>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</si>
  <si>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</si>
  <si>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</si>
  <si>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</si>
  <si>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</si>
  <si>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</si>
  <si>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</si>
  <si>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</si>
  <si>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</si>
  <si>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</si>
  <si>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</si>
  <si>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</si>
  <si>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</si>
  <si>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</si>
  <si>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</si>
  <si>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</si>
  <si>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</si>
  <si>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</si>
  <si>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</si>
  <si>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</si>
  <si>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</si>
  <si>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</si>
  <si>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</si>
  <si>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</si>
  <si>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</si>
  <si>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</si>
  <si>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</si>
  <si>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</si>
  <si>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</si>
  <si>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</si>
  <si>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</si>
  <si>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</si>
  <si>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</si>
  <si>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</si>
  <si>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</si>
  <si>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</si>
  <si>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</si>
  <si>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</si>
  <si>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</si>
  <si>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</si>
  <si>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</si>
  <si>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</si>
  <si>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</si>
  <si>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</si>
  <si>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</si>
  <si>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</si>
  <si>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</si>
  <si>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</si>
  <si>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</si>
  <si>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</si>
  <si>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</si>
  <si>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</si>
  <si>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</si>
  <si>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</si>
  <si>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</si>
  <si>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</si>
  <si>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</si>
  <si>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</si>
  <si>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</si>
  <si>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</si>
  <si>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</si>
  <si>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</si>
  <si>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</si>
  <si>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</si>
  <si>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</si>
  <si>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</si>
  <si>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</si>
  <si>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</si>
  <si>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</si>
  <si>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</si>
  <si>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</si>
  <si>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</si>
  <si>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</si>
  <si>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</si>
  <si>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</si>
  <si>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</si>
  <si>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</si>
  <si>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</si>
  <si>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</si>
  <si>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</si>
  <si>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</si>
  <si>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</si>
  <si>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</si>
  <si>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</si>
  <si>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</si>
  <si>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</si>
  <si>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</si>
  <si>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</si>
  <si>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</si>
  <si>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</si>
  <si>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</si>
  <si>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</si>
  <si>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</si>
  <si>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</si>
  <si>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</si>
  <si>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</si>
  <si>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</si>
  <si>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</si>
  <si>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</si>
  <si>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</si>
  <si>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</si>
  <si>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</si>
  <si>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</si>
  <si>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</si>
  <si>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</si>
  <si>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</si>
  <si>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</si>
  <si>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</si>
  <si>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</si>
  <si>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</si>
  <si>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</si>
  <si>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</si>
  <si>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</si>
  <si>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</si>
  <si>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</si>
  <si>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</si>
  <si>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</si>
  <si>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</si>
  <si>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</si>
  <si>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</si>
  <si>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</si>
  <si>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</si>
  <si>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</si>
  <si>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</si>
  <si>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</si>
  <si>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</si>
  <si>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</si>
  <si>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</si>
  <si>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</si>
  <si>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</si>
  <si>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</si>
  <si>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</si>
  <si>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</si>
  <si>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</si>
  <si>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</si>
  <si>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</si>
  <si>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</si>
  <si>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</si>
  <si>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</si>
  <si>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</si>
  <si>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</si>
  <si>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</si>
  <si>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</si>
  <si>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</si>
  <si>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</si>
  <si>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</si>
  <si>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</si>
  <si>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</si>
  <si>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</si>
  <si>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</si>
  <si>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</si>
  <si>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</si>
  <si>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</si>
  <si>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</si>
  <si>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</si>
  <si>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</si>
  <si>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</si>
  <si>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</si>
  <si>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</si>
  <si>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</si>
  <si>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</si>
  <si>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</si>
  <si>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</si>
  <si>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</si>
  <si>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</si>
  <si>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</si>
  <si>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</si>
  <si>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</si>
  <si>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</si>
  <si>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</si>
  <si>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</si>
  <si>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</si>
  <si>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</si>
  <si>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</si>
  <si>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</si>
  <si>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</si>
  <si>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</si>
  <si>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</si>
  <si>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</si>
  <si>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</si>
  <si>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</si>
  <si>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</si>
  <si>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</si>
  <si>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</si>
  <si>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</si>
  <si>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</si>
  <si>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</si>
  <si>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</si>
  <si>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</si>
  <si>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</si>
  <si>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</si>
  <si>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</si>
  <si>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</si>
  <si>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</si>
  <si>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</si>
  <si>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</si>
  <si>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</si>
  <si>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</si>
  <si>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</si>
  <si>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</si>
  <si>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</si>
  <si>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</si>
  <si>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</si>
  <si>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</si>
  <si>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</si>
  <si>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</si>
  <si>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</si>
  <si>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</si>
  <si>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</si>
  <si>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</si>
  <si>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</si>
  <si>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</si>
  <si>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</si>
  <si>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</si>
  <si>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</si>
  <si>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</si>
  <si>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</si>
  <si>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</si>
  <si>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</si>
  <si>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</si>
  <si>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</si>
  <si>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</si>
  <si>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</si>
  <si>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</si>
  <si>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</si>
  <si>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</si>
  <si>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</si>
  <si>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</si>
  <si>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</si>
  <si>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</si>
  <si>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</si>
  <si>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</si>
  <si>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</si>
  <si>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</si>
  <si>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</si>
  <si>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</si>
  <si>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</si>
  <si>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</si>
  <si>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</si>
  <si>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</si>
  <si>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</si>
  <si>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</si>
  <si>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</si>
  <si>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</si>
  <si>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</si>
  <si>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</si>
  <si>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</si>
  <si>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</si>
  <si>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</si>
  <si>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</si>
  <si>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</si>
  <si>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</si>
  <si>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</si>
  <si>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</si>
  <si>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</si>
  <si>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</si>
  <si>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</si>
  <si>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</si>
  <si>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</si>
  <si>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</si>
  <si>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</si>
  <si>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</si>
  <si>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</si>
  <si>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</si>
  <si>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</si>
  <si>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</si>
  <si>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</si>
  <si>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</si>
  <si>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</si>
  <si>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</si>
  <si>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</si>
  <si>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</si>
  <si>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</si>
  <si>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</si>
  <si>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</si>
  <si>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</si>
  <si>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</si>
  <si>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</si>
  <si>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</si>
  <si>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</si>
  <si>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</si>
  <si>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</si>
  <si>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</si>
  <si>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</si>
  <si>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</si>
  <si>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</si>
  <si>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</si>
  <si>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</si>
  <si>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</si>
  <si>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</si>
  <si>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</si>
  <si>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</si>
  <si>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</si>
  <si>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</si>
  <si>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</si>
  <si>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</si>
  <si>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</si>
  <si>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</si>
  <si>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</si>
  <si>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</si>
  <si>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</si>
  <si>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</si>
  <si>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</si>
  <si>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</si>
  <si>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</si>
  <si>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</si>
  <si>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</si>
  <si>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</si>
  <si>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</si>
  <si>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</si>
  <si>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</si>
  <si>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</si>
  <si>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</si>
  <si>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</si>
  <si>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</si>
  <si>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</si>
  <si>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</si>
  <si>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</si>
  <si>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</si>
  <si>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</si>
  <si>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</si>
  <si>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</si>
  <si>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</si>
  <si>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</si>
  <si>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</si>
  <si>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</si>
  <si>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</si>
  <si>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</si>
  <si>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</si>
  <si>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</si>
  <si>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</si>
  <si>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</si>
  <si>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</si>
  <si>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</si>
  <si>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</si>
  <si>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</si>
  <si>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</si>
  <si>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</si>
  <si>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</si>
  <si>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</si>
  <si>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</si>
  <si>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</si>
  <si>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</si>
  <si>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</si>
  <si>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</si>
  <si>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</si>
  <si>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</si>
  <si>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</si>
  <si>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</si>
  <si>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</si>
  <si>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</si>
  <si>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</si>
  <si>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</si>
  <si>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</si>
  <si>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</si>
  <si>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</si>
  <si>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</si>
  <si>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</si>
  <si>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</si>
  <si>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</si>
  <si>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</si>
  <si>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</si>
  <si>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</si>
  <si>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</si>
  <si>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</si>
  <si>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</si>
  <si>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</si>
  <si>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</si>
  <si>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</si>
  <si>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</si>
  <si>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</si>
  <si>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</si>
  <si>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</si>
  <si>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</si>
  <si>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</si>
  <si>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</si>
  <si>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</si>
  <si>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</si>
  <si>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</si>
  <si>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</si>
  <si>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</si>
  <si>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</si>
  <si>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</si>
  <si>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</si>
  <si>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</si>
  <si>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</si>
  <si>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</si>
  <si>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</si>
  <si>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</si>
  <si>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</si>
  <si>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</si>
  <si>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</si>
  <si>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</si>
  <si>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</si>
  <si>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</si>
  <si>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</si>
  <si>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</si>
  <si>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</si>
  <si>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</si>
  <si>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</si>
  <si>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</si>
  <si>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</si>
  <si>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</si>
  <si>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</si>
  <si>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</si>
  <si>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</si>
  <si>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</si>
  <si>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</si>
  <si>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</si>
  <si>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</si>
  <si>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</si>
  <si>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</si>
  <si>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</si>
  <si>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</si>
  <si>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</si>
  <si>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</si>
  <si>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</si>
  <si>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</si>
  <si>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</si>
  <si>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</si>
  <si>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</si>
  <si>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</si>
  <si>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</si>
  <si>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</si>
  <si>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</si>
  <si>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</si>
  <si>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</si>
  <si>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</si>
  <si>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</si>
  <si>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</si>
  <si>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</si>
  <si>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</si>
  <si>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</si>
  <si>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</si>
  <si>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</si>
  <si>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</si>
  <si>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</si>
  <si>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</si>
  <si>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</si>
  <si>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</si>
  <si>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</si>
  <si>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</si>
  <si>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</si>
  <si>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</si>
  <si>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</si>
  <si>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</si>
  <si>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</si>
  <si>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</si>
  <si>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</si>
  <si>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</si>
  <si>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</si>
  <si>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</si>
  <si>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</si>
  <si>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</si>
  <si>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</si>
  <si>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</si>
  <si>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</si>
  <si>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</si>
  <si>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</si>
  <si>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</si>
  <si>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</si>
  <si>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</si>
  <si>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</si>
  <si>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</si>
  <si>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</si>
  <si>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</si>
  <si>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</si>
  <si>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</si>
  <si>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</si>
  <si>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</si>
  <si>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</si>
  <si>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</si>
  <si>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</si>
  <si>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</si>
  <si>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</si>
  <si>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</si>
  <si>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</si>
  <si>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</si>
  <si>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</si>
  <si>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</si>
  <si>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</si>
  <si>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</si>
  <si>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</si>
  <si>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</si>
  <si>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</si>
  <si>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</si>
  <si>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</si>
  <si>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</si>
  <si>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</si>
  <si>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</si>
  <si>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</si>
  <si>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</si>
  <si>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</si>
  <si>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</si>
  <si>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</si>
  <si>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</si>
  <si>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</si>
  <si>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</si>
  <si>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</si>
  <si>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</si>
  <si>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</si>
  <si>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</si>
  <si>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</si>
  <si>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</si>
  <si>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</si>
  <si>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</si>
  <si>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</si>
  <si>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</si>
  <si>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</si>
  <si>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</si>
  <si>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</si>
  <si>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</si>
  <si>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</si>
  <si>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</si>
  <si>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</si>
  <si>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</si>
  <si>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</si>
  <si>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</si>
  <si>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</si>
  <si>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</si>
  <si>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</si>
  <si>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</si>
  <si>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</si>
  <si>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</si>
  <si>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</si>
  <si>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</si>
  <si>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</si>
  <si>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</si>
  <si>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</si>
  <si>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</si>
  <si>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</si>
  <si>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</si>
  <si>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</si>
  <si>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</si>
  <si>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</si>
  <si>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</si>
  <si>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</si>
  <si>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</si>
  <si>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</si>
  <si>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</si>
  <si>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</si>
  <si>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</si>
  <si>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</si>
  <si>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</si>
  <si>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</si>
  <si>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</si>
  <si>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</si>
  <si>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</si>
  <si>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</si>
  <si>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</si>
  <si>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</si>
  <si>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</si>
  <si>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</si>
  <si>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</si>
  <si>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</si>
  <si>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</si>
  <si>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</si>
  <si>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</si>
  <si>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</si>
  <si>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</si>
  <si>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</si>
  <si>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</si>
  <si>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</si>
  <si>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</si>
  <si>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</si>
  <si>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</si>
  <si>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</si>
  <si>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</si>
  <si>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</si>
  <si>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</si>
  <si>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</si>
  <si>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</si>
  <si>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</si>
  <si>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</si>
  <si>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</si>
  <si>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</si>
  <si>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</si>
  <si>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</si>
  <si>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</si>
  <si>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</si>
  <si>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</si>
  <si>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</si>
  <si>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</si>
  <si>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</si>
  <si>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</si>
  <si>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</si>
  <si>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</si>
  <si>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</si>
  <si>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</si>
  <si>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</si>
  <si>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</si>
  <si>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</si>
  <si>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</si>
  <si>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</si>
  <si>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</si>
  <si>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</si>
  <si>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</si>
  <si>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</si>
  <si>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</si>
  <si>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</si>
  <si>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</si>
  <si>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</si>
  <si>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</si>
  <si>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</si>
  <si>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</si>
  <si>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</si>
  <si>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</si>
  <si>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</si>
  <si>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</si>
  <si>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</si>
  <si>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</si>
  <si>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</si>
  <si>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</si>
  <si>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</si>
  <si>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</si>
  <si>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</si>
  <si>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</si>
  <si>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</si>
  <si>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</si>
  <si>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</si>
  <si>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</si>
  <si>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</si>
  <si>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</si>
  <si>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</si>
  <si>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</si>
  <si>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</si>
  <si>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</si>
  <si>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</si>
  <si>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</si>
  <si>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</si>
  <si>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</si>
  <si>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</si>
  <si>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</si>
  <si>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</si>
  <si>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</si>
  <si>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</si>
  <si>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</si>
  <si>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</si>
  <si>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</si>
  <si>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</si>
  <si>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</si>
  <si>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</si>
  <si>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</si>
  <si>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</si>
  <si>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</si>
  <si>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</si>
  <si>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</si>
  <si>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</si>
  <si>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</si>
  <si>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</si>
  <si>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</si>
  <si>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</si>
  <si>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</si>
  <si>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</si>
  <si>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</si>
  <si>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</si>
  <si>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</si>
  <si>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</si>
  <si>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</si>
  <si>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</si>
  <si>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</si>
  <si>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</si>
  <si>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</si>
  <si>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</si>
  <si>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</si>
  <si>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</si>
  <si>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</si>
  <si>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</si>
  <si>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</si>
  <si>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</si>
  <si>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</si>
  <si>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</si>
  <si>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</si>
  <si>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</si>
  <si>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</si>
  <si>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</si>
  <si>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</si>
  <si>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</si>
  <si>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</si>
  <si>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</si>
  <si>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</si>
  <si>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</si>
  <si>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</si>
  <si>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</si>
  <si>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</si>
  <si>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</si>
  <si>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</si>
  <si>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</si>
  <si>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</si>
  <si>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</si>
  <si>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</si>
  <si>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</si>
  <si>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</si>
  <si>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</si>
  <si>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</si>
  <si>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</si>
  <si>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</si>
  <si>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</si>
  <si>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</si>
  <si>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</si>
  <si>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</si>
  <si>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</si>
  <si>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</si>
  <si>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</si>
  <si>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</si>
  <si>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</si>
  <si>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</si>
  <si>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</si>
  <si>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</si>
  <si>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</si>
  <si>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</si>
  <si>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</si>
  <si>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</si>
  <si>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</si>
  <si>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</si>
  <si>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</si>
  <si>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</si>
  <si>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</si>
  <si>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</si>
  <si>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</si>
  <si>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</si>
  <si>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</si>
  <si>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</si>
  <si>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</si>
  <si>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</si>
  <si>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</si>
  <si>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</si>
  <si>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</si>
  <si>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</si>
  <si>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</si>
  <si>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</si>
  <si>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</si>
  <si>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</si>
  <si>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</si>
  <si>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</si>
  <si>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</si>
  <si>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</si>
  <si>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</si>
  <si>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</si>
  <si>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</si>
  <si>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</si>
  <si>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</si>
  <si>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</si>
  <si>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</si>
  <si>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</si>
  <si>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</si>
  <si>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</si>
  <si>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</si>
  <si>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</si>
  <si>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</si>
  <si>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</si>
  <si>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</si>
  <si>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</si>
  <si>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</si>
  <si>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</si>
  <si>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</si>
  <si>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</si>
  <si>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</si>
  <si>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</si>
  <si>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</si>
  <si>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</si>
  <si>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</si>
  <si>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</si>
  <si>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</si>
  <si>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</si>
  <si>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</si>
  <si>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</si>
  <si>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</si>
  <si>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</si>
  <si>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</si>
  <si>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</si>
  <si>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</si>
  <si>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</si>
  <si>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</si>
  <si>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</si>
  <si>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</si>
  <si>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</si>
  <si>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</si>
  <si>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</si>
  <si>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</si>
  <si>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</si>
  <si>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</si>
  <si>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</si>
  <si>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</si>
  <si>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</si>
  <si>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</si>
  <si>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</si>
  <si>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</si>
  <si>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</si>
  <si>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</si>
  <si>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</si>
  <si>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</si>
  <si>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</si>
  <si>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</si>
  <si>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</si>
  <si>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</si>
  <si>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</si>
  <si>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</si>
  <si>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</si>
  <si>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</si>
  <si>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</si>
  <si>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</si>
  <si>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</si>
  <si>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</si>
  <si>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</si>
  <si>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</si>
  <si>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</si>
  <si>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</si>
  <si>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</si>
  <si>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</si>
  <si>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</si>
  <si>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</si>
  <si>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</si>
  <si>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</si>
  <si>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</si>
  <si>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</si>
  <si>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</si>
  <si>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</si>
  <si>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</si>
  <si>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</si>
  <si>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</si>
  <si>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</si>
  <si>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</si>
  <si>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</si>
  <si>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</si>
  <si>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</si>
  <si>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</si>
  <si>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</si>
  <si>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</si>
  <si>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</si>
  <si>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</si>
  <si>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</si>
  <si>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</si>
  <si>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</si>
  <si>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</si>
  <si>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</si>
  <si>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</si>
  <si>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</si>
  <si>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</si>
  <si>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</si>
  <si>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</si>
  <si>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</si>
  <si>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</si>
  <si>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</si>
  <si>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</si>
  <si>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</si>
  <si>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</si>
  <si>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</si>
  <si>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</si>
  <si>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</si>
  <si>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</si>
  <si>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</si>
  <si>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</si>
  <si>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</si>
  <si>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</si>
  <si>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</si>
  <si>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</si>
  <si>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</si>
  <si>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</si>
  <si>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</si>
  <si>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</si>
  <si>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</si>
  <si>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</si>
  <si>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</si>
  <si>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</si>
  <si>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</si>
  <si>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</si>
  <si>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</si>
  <si>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</si>
  <si>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</si>
  <si>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</si>
  <si>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</si>
  <si>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</si>
  <si>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</si>
  <si>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</si>
  <si>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</si>
  <si>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</si>
  <si>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</si>
  <si>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</si>
  <si>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</si>
  <si>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</si>
  <si>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</si>
  <si>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</si>
  <si>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</si>
  <si>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</si>
  <si>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</si>
  <si>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</si>
  <si>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</si>
  <si>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</si>
  <si>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</si>
  <si>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</si>
  <si>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</si>
  <si>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</si>
  <si>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</si>
  <si>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</si>
  <si>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</si>
  <si>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</si>
  <si>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</si>
  <si>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</si>
  <si>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</si>
  <si>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</si>
  <si>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</si>
  <si>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</si>
  <si>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</si>
  <si>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</si>
  <si>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</si>
  <si>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</si>
  <si>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</si>
  <si>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</si>
  <si>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</si>
  <si>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</si>
  <si>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</si>
  <si>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</si>
  <si>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</si>
  <si>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</si>
  <si>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</si>
  <si>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</si>
  <si>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</si>
  <si>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</si>
  <si>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</si>
  <si>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</si>
  <si>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</si>
  <si>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</si>
  <si>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</si>
  <si>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</si>
  <si>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</si>
  <si>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</si>
  <si>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</si>
  <si>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</si>
  <si>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</si>
  <si>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</si>
  <si>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</si>
  <si>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</si>
  <si>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</si>
  <si>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</si>
  <si>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</si>
  <si>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</si>
  <si>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</si>
  <si>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</si>
  <si>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</si>
  <si>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</si>
  <si>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</si>
  <si>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</si>
  <si>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</si>
  <si>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</si>
  <si>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</si>
  <si>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</si>
  <si>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</si>
  <si>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</si>
  <si>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</si>
  <si>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</si>
  <si>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</si>
  <si>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</si>
  <si>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</si>
  <si>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</si>
  <si>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</si>
  <si>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</si>
  <si>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</si>
  <si>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</si>
  <si>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</si>
  <si>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</si>
  <si>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</si>
  <si>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</si>
  <si>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</si>
  <si>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</si>
  <si>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</si>
  <si>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</si>
  <si>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</si>
  <si>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</si>
  <si>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</si>
  <si>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</si>
  <si>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</si>
  <si>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</si>
  <si>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</si>
  <si>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</si>
  <si>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</si>
  <si>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</si>
  <si>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</si>
  <si>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</si>
  <si>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</si>
  <si>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</si>
  <si>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</si>
  <si>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</si>
  <si>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</si>
  <si>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</si>
  <si>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</si>
  <si>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</si>
  <si>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</si>
  <si>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</si>
  <si>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</si>
  <si>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</si>
  <si>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</si>
  <si>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</si>
  <si>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</si>
  <si>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</si>
  <si>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</si>
  <si>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</si>
  <si>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</si>
  <si>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</si>
  <si>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</si>
  <si>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</si>
  <si>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</si>
  <si>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</si>
  <si>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</si>
  <si>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</si>
  <si>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</si>
  <si>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</si>
  <si>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</si>
  <si>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</si>
  <si>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</si>
  <si>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</si>
  <si>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</si>
  <si>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</si>
  <si>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</si>
  <si>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</si>
  <si>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</si>
  <si>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</si>
  <si>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</si>
  <si>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</si>
  <si>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</si>
  <si>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</si>
  <si>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</si>
  <si>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</si>
  <si>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</si>
  <si>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</si>
  <si>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</si>
  <si>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</si>
  <si>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</si>
  <si>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</si>
  <si>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</si>
  <si>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</si>
  <si>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</si>
  <si>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</si>
  <si>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</si>
  <si>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</si>
  <si>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</si>
  <si>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</si>
  <si>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</si>
  <si>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</si>
  <si>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</si>
  <si>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</si>
  <si>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</si>
  <si>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</si>
  <si>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</si>
  <si>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</si>
  <si>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</si>
  <si>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</si>
  <si>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</si>
  <si>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</si>
  <si>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</si>
  <si>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</si>
  <si>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</si>
  <si>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</si>
  <si>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</si>
  <si>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</si>
  <si>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</si>
  <si>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</si>
  <si>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</si>
  <si>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</si>
  <si>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</si>
  <si>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</si>
  <si>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</si>
  <si>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</si>
  <si>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</si>
  <si>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</si>
  <si>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</si>
  <si>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</si>
  <si>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</si>
  <si>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</si>
  <si>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</si>
  <si>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</si>
  <si>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</si>
  <si>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</si>
  <si>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</si>
  <si>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</si>
  <si>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</si>
  <si>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</si>
  <si>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</si>
  <si>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</si>
  <si>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</si>
  <si>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</si>
  <si>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</si>
  <si>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</si>
  <si>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</si>
  <si>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</si>
  <si>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</si>
  <si>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</si>
  <si>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</si>
  <si>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</si>
  <si>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</si>
  <si>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</si>
  <si>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</si>
  <si>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</si>
  <si>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</si>
  <si>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</si>
  <si>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</si>
  <si>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</si>
  <si>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</si>
  <si>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</si>
  <si>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</si>
  <si>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</si>
  <si>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</si>
  <si>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</si>
  <si>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</si>
  <si>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</si>
  <si>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</si>
  <si>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</si>
  <si>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</si>
  <si>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</si>
  <si>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</si>
  <si>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</si>
  <si>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</si>
  <si>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</si>
  <si>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</si>
  <si>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</si>
  <si>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</si>
  <si>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</si>
  <si>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</si>
  <si>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</si>
  <si>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</si>
  <si>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</si>
  <si>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</si>
  <si>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</si>
  <si>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</si>
  <si>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</si>
  <si>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</si>
  <si>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</si>
  <si>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</si>
  <si>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</si>
  <si>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</si>
  <si>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</si>
  <si>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</si>
  <si>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</si>
  <si>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</si>
  <si>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</si>
  <si>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</si>
  <si>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</si>
  <si>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</si>
  <si>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</si>
  <si>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</si>
  <si>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</si>
  <si>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</si>
  <si>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</si>
  <si>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</si>
  <si>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</si>
  <si>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</si>
  <si>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</si>
  <si>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</si>
  <si>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</si>
  <si>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</si>
  <si>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</si>
  <si>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</si>
  <si>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</si>
  <si>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</si>
  <si>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</si>
  <si>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</si>
  <si>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</si>
  <si>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</si>
  <si>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</si>
  <si>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</si>
  <si>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</si>
  <si>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</si>
  <si>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</si>
  <si>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</si>
  <si>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</si>
  <si>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</si>
  <si>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</si>
  <si>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</si>
  <si>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</si>
  <si>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</si>
  <si>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</si>
  <si>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</si>
  <si>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</si>
  <si>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</si>
  <si>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</si>
  <si>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</si>
  <si>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</si>
  <si>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</si>
  <si>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</si>
  <si>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</si>
  <si>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</si>
  <si>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</si>
  <si>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</si>
  <si>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</si>
  <si>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</si>
  <si>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</si>
  <si>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</si>
  <si>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</si>
  <si>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</si>
  <si>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</si>
  <si>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</si>
  <si>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</si>
  <si>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</si>
  <si>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</si>
  <si>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</si>
  <si>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</si>
  <si>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</si>
  <si>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</si>
  <si>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</si>
  <si>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</si>
  <si>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</si>
  <si>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</si>
  <si>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</si>
  <si>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</si>
  <si>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</si>
  <si>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</si>
  <si>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</si>
  <si>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</si>
  <si>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</si>
  <si>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</si>
  <si>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</si>
  <si>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</si>
  <si>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</si>
  <si>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</si>
  <si>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</si>
  <si>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</si>
  <si>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</si>
  <si>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</si>
  <si>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</si>
  <si>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</si>
  <si>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</si>
  <si>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</si>
  <si>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</si>
  <si>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</si>
  <si>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</si>
  <si>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</si>
  <si>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</si>
  <si>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</si>
  <si>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</si>
  <si>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</si>
  <si>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</si>
  <si>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</si>
  <si>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</si>
  <si>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</si>
  <si>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</si>
  <si>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</si>
  <si>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</si>
  <si>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</si>
  <si>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</si>
  <si>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</si>
  <si>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</si>
  <si>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</si>
  <si>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</si>
  <si>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</si>
  <si>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</si>
  <si>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</si>
  <si>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</si>
  <si>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</si>
  <si>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</si>
  <si>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</si>
  <si>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</si>
  <si>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</si>
  <si>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</si>
  <si>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</si>
  <si>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</si>
  <si>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</si>
  <si>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</si>
  <si>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</si>
  <si>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</si>
  <si>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</si>
  <si>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</si>
  <si>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</si>
  <si>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</si>
  <si>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</si>
  <si>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</si>
  <si>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</si>
  <si>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</si>
  <si>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</si>
  <si>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</si>
  <si>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</si>
  <si>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</si>
  <si>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</si>
  <si>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</si>
  <si>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</si>
  <si>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</si>
  <si>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</si>
  <si>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</si>
  <si>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</si>
  <si>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</si>
  <si>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</si>
  <si>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</si>
  <si>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</si>
  <si>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</si>
  <si>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</si>
  <si>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</si>
  <si>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</si>
  <si>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</si>
  <si>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</si>
  <si>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</si>
  <si>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</si>
  <si>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</si>
  <si>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</si>
  <si>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</si>
  <si>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</si>
  <si>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</si>
  <si>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</si>
  <si>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</si>
  <si>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</si>
  <si>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</si>
  <si>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</si>
  <si>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</si>
  <si>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</si>
  <si>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</si>
  <si>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</si>
  <si>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</si>
  <si>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</si>
  <si>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</si>
  <si>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</si>
  <si>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</si>
  <si>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</si>
  <si>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</si>
  <si>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</si>
  <si>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</si>
  <si>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</si>
  <si>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</si>
  <si>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</si>
  <si>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</si>
  <si>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</si>
  <si>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</si>
  <si>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</si>
  <si>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</si>
  <si>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</si>
  <si>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</si>
  <si>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</si>
  <si>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</si>
  <si>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</si>
  <si>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</si>
  <si>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</si>
  <si>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</si>
  <si>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</si>
  <si>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</si>
  <si>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</si>
  <si>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</si>
  <si>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</si>
  <si>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</si>
  <si>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</si>
  <si>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</si>
  <si>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</si>
  <si>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</si>
  <si>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</si>
  <si>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</si>
  <si>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</si>
  <si>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</si>
  <si>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</si>
  <si>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</si>
  <si>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</si>
  <si>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</si>
  <si>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</si>
  <si>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</si>
  <si>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</si>
  <si>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</si>
  <si>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</si>
  <si>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</si>
  <si>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</si>
  <si>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</si>
  <si>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</si>
  <si>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</si>
  <si>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</si>
  <si>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</si>
  <si>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</si>
  <si>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</si>
  <si>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</si>
  <si>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</si>
  <si>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</si>
  <si>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</si>
  <si>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</si>
  <si>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</si>
  <si>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</si>
  <si>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</si>
  <si>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</si>
  <si>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</si>
  <si>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</si>
  <si>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</si>
  <si>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</si>
  <si>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</si>
  <si>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</si>
  <si>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</si>
  <si>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</si>
  <si>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</si>
  <si>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</si>
  <si>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</si>
  <si>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</si>
  <si>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</si>
  <si>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</si>
  <si>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</si>
  <si>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</si>
  <si>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</si>
  <si>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</si>
  <si>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</si>
  <si>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</si>
  <si>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</si>
  <si>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</si>
  <si>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</si>
  <si>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</si>
  <si>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</si>
  <si>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</si>
  <si>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</si>
  <si>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</si>
  <si>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</si>
  <si>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</si>
  <si>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</si>
  <si>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</si>
  <si>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</si>
  <si>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</si>
  <si>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</si>
  <si>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</si>
  <si>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</si>
  <si>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</si>
  <si>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</si>
  <si>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</si>
  <si>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</si>
  <si>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</si>
  <si>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</si>
  <si>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</si>
  <si>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</si>
  <si>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</si>
  <si>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</si>
  <si>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</si>
  <si>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</si>
  <si>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</si>
  <si>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</si>
  <si>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</si>
  <si>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</si>
  <si>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</si>
  <si>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</si>
  <si>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</si>
  <si>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</si>
  <si>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</si>
  <si>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</si>
  <si>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</si>
  <si>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</si>
  <si>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</si>
  <si>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</si>
  <si>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</si>
  <si>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</si>
  <si>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</si>
  <si>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</si>
  <si>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</si>
  <si>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</si>
  <si>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</si>
  <si>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</si>
  <si>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</si>
  <si>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</si>
  <si>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</si>
  <si>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</si>
  <si>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</si>
  <si>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</si>
  <si>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</si>
  <si>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</si>
  <si>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</si>
  <si>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</si>
  <si>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</si>
  <si>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</si>
  <si>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</si>
  <si>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</si>
  <si>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</si>
  <si>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</si>
  <si>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</si>
  <si>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</si>
  <si>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</si>
  <si>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</si>
  <si>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</si>
  <si>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</si>
  <si>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</si>
  <si>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</si>
  <si>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</si>
  <si>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</si>
  <si>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</si>
  <si>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</si>
  <si>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</si>
  <si>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</si>
  <si>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</si>
  <si>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</si>
  <si>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</si>
  <si>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</si>
  <si>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</si>
  <si>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</si>
  <si>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</si>
  <si>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</si>
  <si>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</si>
  <si>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</si>
  <si>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</si>
  <si>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</si>
  <si>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</si>
  <si>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</si>
  <si>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</si>
  <si>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</si>
  <si>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</si>
  <si>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</si>
  <si>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</si>
  <si>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</si>
  <si>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</si>
  <si>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</si>
  <si>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</si>
  <si>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</si>
  <si>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</si>
  <si>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</si>
  <si>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</si>
  <si>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</si>
  <si>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</si>
  <si>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</si>
  <si>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</si>
  <si>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</si>
  <si>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</si>
  <si>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</si>
  <si>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</si>
  <si>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</si>
  <si>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</si>
  <si>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</si>
  <si>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</si>
  <si>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</si>
  <si>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</si>
  <si>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</si>
  <si>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</si>
  <si>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</si>
  <si>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</si>
  <si>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</si>
  <si>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</si>
  <si>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</si>
  <si>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</si>
  <si>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</si>
  <si>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</si>
  <si>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</si>
  <si>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</si>
  <si>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</si>
  <si>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</si>
  <si>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</si>
  <si>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</si>
  <si>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</si>
  <si>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</si>
  <si>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</si>
  <si>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</si>
  <si>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</si>
  <si>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</si>
  <si>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</si>
  <si>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</si>
  <si>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</si>
  <si>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</si>
  <si>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</si>
  <si>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</si>
  <si>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</si>
  <si>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</si>
  <si>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</si>
  <si>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</si>
  <si>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</si>
  <si>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</si>
  <si>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</si>
  <si>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</si>
  <si>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</si>
  <si>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</si>
  <si>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</si>
  <si>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</si>
  <si>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</si>
  <si>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</si>
  <si>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</si>
  <si>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</si>
  <si>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</si>
  <si>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</si>
  <si>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</si>
  <si>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</si>
  <si>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</si>
  <si>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</si>
  <si>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</si>
  <si>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</si>
  <si>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</si>
  <si>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</si>
  <si>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</si>
  <si>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</si>
  <si>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</si>
  <si>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</si>
  <si>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</si>
  <si>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</si>
  <si>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</si>
  <si>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</si>
  <si>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</si>
  <si>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</si>
  <si>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</si>
  <si>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</si>
  <si>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</si>
  <si>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</si>
  <si>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</si>
  <si>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</si>
  <si>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</si>
  <si>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</si>
  <si>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</si>
  <si>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</si>
  <si>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</si>
  <si>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</si>
  <si>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</si>
  <si>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</si>
  <si>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</si>
  <si>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</si>
  <si>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</si>
  <si>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</si>
  <si>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</si>
  <si>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</si>
  <si>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</si>
  <si>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</si>
  <si>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</si>
  <si>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</si>
  <si>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</si>
  <si>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</si>
  <si>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</si>
  <si>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</si>
  <si>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</si>
  <si>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</si>
  <si>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</si>
  <si>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</si>
  <si>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</si>
  <si>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</si>
  <si>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</si>
  <si>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</si>
  <si>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</si>
  <si>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</si>
  <si>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</si>
  <si>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</si>
  <si>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</si>
  <si>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</si>
  <si>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</si>
  <si>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</si>
  <si>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</si>
  <si>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</si>
  <si>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</si>
  <si>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</si>
  <si>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</si>
  <si>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</si>
  <si>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</si>
  <si>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</si>
  <si>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</si>
  <si>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</si>
  <si>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</si>
  <si>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</si>
  <si>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</si>
  <si>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</si>
  <si>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</si>
  <si>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</si>
  <si>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</si>
  <si>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</si>
  <si>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</si>
  <si>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</si>
  <si>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</si>
  <si>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</si>
  <si>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</si>
  <si>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</si>
  <si>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</si>
  <si>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</si>
  <si>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</si>
  <si>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</si>
  <si>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</si>
  <si>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</si>
  <si>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</si>
  <si>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</si>
  <si>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</si>
  <si>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</si>
  <si>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</si>
  <si>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</si>
  <si>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</si>
  <si>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</si>
  <si>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</si>
  <si>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</si>
  <si>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</si>
  <si>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</si>
  <si>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</si>
  <si>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</si>
  <si>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</si>
  <si>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</si>
  <si>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</si>
  <si>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</si>
  <si>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</si>
  <si>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</si>
  <si>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</si>
  <si>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</si>
  <si>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</si>
  <si>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</si>
  <si>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</si>
  <si>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</si>
  <si>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</si>
  <si>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</si>
  <si>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</si>
  <si>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</si>
  <si>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</si>
  <si>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</si>
  <si>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</si>
  <si>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</si>
  <si>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</si>
  <si>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</si>
  <si>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</si>
  <si>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</si>
  <si>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</si>
  <si>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</si>
  <si>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</si>
  <si>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</si>
  <si>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</si>
  <si>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</si>
  <si>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</si>
  <si>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</si>
  <si>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</si>
  <si>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</si>
  <si>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</si>
  <si>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</si>
  <si>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</si>
  <si>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</si>
  <si>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</si>
  <si>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</si>
  <si>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</si>
  <si>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</si>
  <si>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</si>
  <si>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</si>
  <si>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</si>
  <si>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</si>
  <si>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</si>
  <si>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</si>
  <si>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</si>
  <si>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</si>
  <si>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</si>
  <si>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</si>
  <si>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</si>
  <si>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</si>
  <si>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</si>
  <si>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</si>
  <si>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</si>
  <si>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</si>
  <si>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</si>
  <si>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</si>
  <si>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</si>
  <si>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</si>
  <si>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</si>
  <si>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</si>
  <si>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</si>
  <si>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</si>
  <si>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</si>
  <si>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</si>
  <si>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</si>
  <si>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</si>
  <si>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</si>
  <si>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</si>
  <si>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</si>
  <si>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</si>
  <si>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</si>
  <si>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</si>
  <si>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</si>
  <si>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</si>
  <si>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</si>
  <si>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</si>
  <si>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</si>
  <si>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</si>
  <si>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</si>
  <si>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</si>
  <si>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</si>
  <si>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</si>
  <si>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</si>
  <si>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</si>
  <si>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</si>
  <si>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</si>
  <si>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</si>
  <si>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</si>
  <si>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</si>
  <si>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</si>
  <si>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</si>
  <si>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</si>
  <si>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</si>
  <si>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</si>
  <si>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</si>
  <si>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</si>
  <si>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</si>
  <si>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</si>
  <si>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</si>
  <si>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</si>
  <si>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</si>
  <si>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</si>
  <si>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</si>
  <si>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</si>
  <si>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</si>
  <si>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</si>
  <si>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</si>
  <si>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</si>
  <si>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</si>
  <si>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</si>
  <si>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</si>
  <si>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</si>
  <si>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</si>
  <si>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</si>
  <si>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</si>
  <si>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</si>
  <si>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</si>
  <si>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</si>
  <si>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</si>
  <si>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</si>
  <si>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</si>
  <si>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</si>
  <si>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</si>
  <si>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</si>
  <si>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</si>
  <si>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</si>
  <si>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</si>
  <si>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</si>
  <si>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</si>
  <si>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</si>
  <si>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</si>
  <si>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</si>
  <si>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</si>
  <si>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</si>
  <si>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</si>
  <si>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</si>
  <si>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</si>
  <si>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</si>
  <si>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</si>
  <si>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</si>
  <si>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</si>
  <si>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</si>
  <si>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</si>
  <si>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</si>
  <si>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</si>
  <si>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</si>
  <si>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</si>
  <si>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</si>
  <si>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</si>
  <si>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</si>
  <si>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</si>
  <si>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</si>
  <si>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</si>
  <si>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</si>
  <si>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</si>
  <si>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</si>
  <si>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</si>
  <si>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</si>
  <si>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</si>
  <si>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</si>
  <si>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</si>
  <si>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</si>
  <si>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</si>
  <si>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</si>
  <si>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</si>
  <si>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</si>
  <si>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</si>
  <si>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</si>
  <si>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</si>
  <si>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</si>
  <si>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</si>
  <si>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</si>
  <si>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</si>
  <si>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</si>
  <si>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</si>
  <si>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</si>
  <si>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</si>
  <si>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</si>
  <si>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</si>
  <si>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</si>
  <si>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</si>
  <si>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</si>
  <si>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</si>
  <si>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</si>
  <si>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</si>
  <si>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</si>
  <si>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</si>
  <si>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</si>
  <si>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</si>
  <si>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</si>
  <si>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</si>
  <si>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</si>
  <si>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</si>
  <si>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</si>
  <si>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</si>
  <si>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</si>
  <si>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</si>
  <si>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</si>
  <si>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</si>
  <si>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</si>
  <si>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</si>
  <si>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</si>
  <si>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</si>
  <si>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</si>
  <si>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</si>
  <si>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</si>
  <si>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</si>
  <si>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</si>
  <si>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</si>
  <si>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</si>
  <si>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</si>
  <si>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</si>
  <si>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</si>
  <si>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</si>
  <si>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</si>
  <si>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</si>
  <si>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</si>
  <si>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</si>
  <si>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</si>
  <si>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</si>
  <si>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</si>
  <si>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</si>
  <si>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</si>
  <si>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</si>
  <si>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</si>
  <si>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</si>
  <si>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</si>
  <si>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</si>
  <si>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</si>
  <si>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</si>
  <si>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</si>
  <si>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</si>
  <si>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</si>
  <si>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</si>
  <si>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</si>
  <si>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</si>
  <si>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</si>
  <si>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</si>
  <si>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</si>
  <si>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</si>
  <si>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</si>
  <si>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</si>
  <si>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</si>
  <si>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</si>
  <si>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</si>
  <si>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</si>
  <si>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</si>
  <si>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</si>
  <si>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</si>
  <si>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</si>
  <si>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</si>
  <si>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</si>
  <si>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</si>
  <si>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</si>
  <si>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</si>
  <si>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</si>
  <si>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</si>
  <si>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</si>
  <si>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</si>
  <si>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</si>
  <si>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</si>
  <si>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</si>
  <si>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</si>
  <si>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</si>
  <si>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</si>
  <si>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</si>
  <si>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</si>
  <si>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</si>
  <si>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</si>
  <si>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</si>
  <si>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</si>
  <si>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</si>
  <si>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</si>
  <si>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</si>
  <si>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</si>
  <si>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</si>
  <si>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</si>
  <si>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</si>
  <si>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</si>
  <si>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</si>
  <si>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</si>
  <si>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</si>
  <si>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</si>
  <si>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</si>
  <si>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</si>
  <si>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</si>
  <si>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</si>
  <si>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</si>
  <si>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</si>
  <si>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</si>
  <si>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</si>
  <si>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</si>
  <si>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</si>
  <si>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</si>
  <si>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</si>
  <si>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</si>
  <si>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</si>
  <si>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</si>
  <si>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</si>
  <si>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</si>
  <si>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</si>
  <si>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</si>
  <si>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</si>
  <si>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</si>
  <si>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</si>
  <si>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</si>
  <si>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</si>
  <si>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</si>
  <si>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</si>
  <si>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</si>
  <si>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</si>
  <si>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</si>
  <si>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</si>
  <si>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</si>
  <si>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</si>
  <si>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</si>
  <si>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</si>
  <si>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</si>
  <si>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</si>
  <si>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</si>
  <si>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</si>
  <si>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</si>
  <si>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</si>
  <si>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</si>
  <si>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</si>
  <si>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</si>
  <si>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</si>
  <si>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</si>
  <si>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</si>
  <si>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</si>
  <si>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</si>
  <si>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</si>
  <si>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</si>
  <si>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</si>
  <si>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</si>
  <si>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</si>
  <si>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</si>
  <si>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</si>
  <si>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</si>
  <si>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</si>
  <si>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</si>
  <si>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</si>
  <si>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</si>
  <si>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</si>
  <si>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</si>
  <si>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</si>
  <si>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</si>
  <si>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</si>
  <si>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</si>
  <si>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</si>
  <si>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</si>
  <si>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</si>
  <si>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</si>
  <si>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</si>
  <si>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</si>
  <si>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</si>
  <si>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</si>
  <si>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</si>
  <si>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</si>
  <si>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</si>
  <si>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</si>
  <si>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</si>
  <si>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</si>
  <si>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</si>
  <si>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</si>
  <si>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</si>
  <si>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</si>
  <si>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</si>
  <si>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</si>
  <si>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</si>
  <si>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</si>
  <si>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</si>
  <si>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</si>
  <si>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</si>
  <si>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</si>
  <si>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</si>
  <si>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</si>
  <si>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</si>
  <si>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</si>
  <si>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</si>
  <si>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</si>
  <si>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</si>
  <si>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</si>
  <si>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</si>
  <si>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</si>
  <si>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</si>
  <si>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</si>
  <si>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</si>
  <si>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</si>
  <si>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</si>
  <si>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</si>
  <si>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</si>
  <si>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</si>
  <si>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</si>
  <si>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</si>
  <si>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</si>
  <si>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</si>
  <si>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</si>
  <si>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</si>
  <si>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</si>
  <si>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</si>
  <si>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</si>
  <si>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</si>
  <si>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</si>
  <si>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</si>
  <si>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</si>
  <si>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</si>
  <si>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</si>
  <si>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</si>
  <si>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</si>
  <si>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</si>
  <si>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</si>
  <si>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</si>
  <si>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</si>
  <si>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</si>
  <si>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</si>
  <si>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</si>
  <si>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</si>
  <si>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</si>
  <si>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</si>
  <si>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</si>
  <si>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</si>
  <si>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</si>
  <si>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</si>
  <si>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</si>
  <si>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</si>
  <si>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</si>
  <si>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</si>
  <si>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</si>
  <si>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</si>
  <si>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</si>
  <si>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</si>
  <si>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</si>
  <si>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</si>
  <si>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</si>
  <si>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</si>
  <si>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</si>
  <si>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</si>
  <si>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</si>
  <si>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</si>
  <si>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</si>
  <si>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</si>
  <si>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</si>
  <si>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</si>
  <si>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</si>
  <si>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</si>
  <si>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</si>
  <si>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</si>
  <si>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</si>
  <si>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</si>
  <si>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</si>
  <si>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</si>
  <si>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</si>
  <si>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</si>
  <si>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</si>
  <si>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</si>
  <si>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</si>
  <si>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</si>
  <si>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</si>
  <si>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</si>
  <si>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</si>
  <si>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</si>
  <si>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</si>
  <si>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</si>
  <si>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</si>
  <si>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</si>
  <si>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</si>
  <si>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</si>
  <si>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</si>
  <si>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</si>
  <si>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</si>
  <si>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</si>
  <si>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</si>
  <si>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</si>
  <si>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</si>
  <si>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</si>
  <si>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</si>
  <si>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</si>
  <si>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</si>
  <si>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</si>
  <si>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</si>
  <si>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</si>
  <si>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</si>
  <si>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</si>
  <si>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</si>
  <si>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</si>
  <si>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</si>
  <si>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</si>
  <si>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</si>
  <si>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</si>
  <si>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</si>
  <si>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</si>
  <si>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</si>
  <si>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</si>
  <si>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</si>
  <si>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</si>
  <si>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</si>
  <si>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</si>
  <si>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</si>
  <si>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</si>
  <si>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</si>
  <si>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</si>
  <si>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</si>
  <si>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</si>
  <si>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</si>
  <si>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</si>
  <si>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</si>
  <si>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</si>
  <si>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</si>
  <si>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</si>
  <si>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</si>
  <si>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</si>
  <si>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</si>
  <si>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</si>
  <si>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</si>
  <si>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</si>
  <si>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</si>
  <si>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</si>
  <si>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</si>
  <si>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</si>
  <si>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</si>
  <si>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</si>
  <si>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</si>
  <si>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</si>
  <si>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</si>
  <si>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</si>
  <si>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</si>
  <si>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</si>
  <si>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</si>
  <si>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</si>
  <si>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</si>
  <si>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</si>
  <si>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</si>
  <si>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</si>
  <si>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</si>
  <si>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</si>
  <si>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</si>
  <si>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</si>
  <si>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</si>
  <si>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</si>
  <si>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</si>
  <si>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</si>
  <si>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</si>
  <si>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</si>
  <si>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</si>
  <si>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</si>
  <si>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</si>
  <si>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</si>
  <si>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</si>
  <si>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</si>
  <si>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</si>
  <si>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</si>
  <si>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</si>
  <si>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</si>
  <si>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</si>
  <si>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</si>
  <si>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</si>
  <si>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</si>
  <si>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</si>
  <si>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</si>
  <si>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</si>
  <si>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</si>
  <si>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</si>
  <si>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</si>
  <si>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</si>
  <si>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</si>
  <si>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</si>
  <si>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</si>
  <si>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</si>
  <si>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</si>
  <si>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</si>
  <si>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</si>
  <si>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</si>
  <si>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</si>
  <si>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</si>
  <si>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</si>
  <si>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</si>
  <si>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</si>
  <si>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</si>
  <si>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</si>
  <si>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</si>
  <si>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</si>
  <si>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</si>
  <si>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</si>
  <si>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</si>
  <si>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</si>
  <si>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</si>
  <si>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</si>
  <si>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</si>
  <si>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</si>
  <si>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</si>
  <si>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</si>
  <si>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</si>
  <si>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</si>
  <si>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</si>
  <si>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</si>
  <si>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</si>
  <si>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</si>
  <si>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</si>
  <si>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</si>
  <si>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</si>
  <si>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</si>
  <si>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</si>
  <si>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</si>
  <si>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</si>
  <si>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</si>
  <si>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</si>
  <si>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</si>
  <si>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</si>
  <si>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</si>
  <si>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</si>
  <si>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</si>
  <si>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</si>
  <si>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</si>
  <si>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</si>
  <si>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</si>
  <si>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</si>
  <si>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</si>
  <si>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</si>
  <si>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</si>
  <si>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</si>
  <si>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</si>
  <si>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</si>
  <si>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</si>
  <si>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</si>
  <si>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</si>
  <si>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</si>
  <si>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</si>
  <si>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</si>
  <si>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</si>
  <si>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</si>
  <si>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</si>
  <si>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</si>
  <si>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</si>
  <si>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</si>
  <si>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</si>
  <si>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</si>
  <si>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</si>
  <si>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</si>
  <si>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</si>
  <si>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</si>
  <si>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</si>
  <si>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</si>
  <si>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</si>
  <si>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</si>
  <si>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</si>
  <si>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</si>
  <si>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</si>
  <si>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</si>
  <si>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</si>
  <si>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</si>
  <si>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</si>
  <si>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</si>
  <si>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</si>
  <si>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</si>
  <si>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</si>
  <si>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</si>
  <si>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</si>
  <si>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</si>
  <si>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</si>
  <si>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</si>
  <si>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</si>
  <si>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</si>
  <si>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</si>
  <si>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</si>
  <si>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</si>
  <si>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</si>
  <si>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</si>
  <si>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</si>
  <si>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</si>
  <si>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</si>
  <si>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</si>
  <si>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</si>
  <si>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</si>
  <si>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</si>
  <si>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</si>
  <si>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</si>
  <si>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</si>
  <si>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</si>
  <si>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</si>
  <si>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</si>
  <si>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</si>
  <si>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</si>
  <si>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</si>
  <si>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</si>
  <si>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</si>
  <si>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</si>
  <si>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</si>
  <si>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</si>
  <si>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</si>
  <si>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</si>
  <si>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</si>
  <si>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</si>
  <si>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</si>
  <si>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</si>
  <si>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</si>
  <si>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</si>
  <si>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</si>
  <si>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</si>
  <si>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</si>
  <si>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</si>
  <si>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</si>
  <si>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</si>
  <si>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</si>
  <si>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</si>
  <si>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</si>
  <si>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</si>
  <si>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</si>
  <si>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</si>
  <si>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</si>
  <si>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</si>
  <si>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</si>
  <si>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</si>
  <si>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</si>
  <si>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</si>
  <si>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</si>
  <si>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</si>
  <si>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</si>
  <si>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</si>
  <si>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</si>
  <si>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</si>
  <si>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</si>
  <si>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</si>
  <si>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</si>
  <si>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</si>
  <si>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</si>
  <si>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</si>
  <si>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</si>
  <si>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</si>
  <si>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</si>
  <si>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</si>
  <si>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</si>
  <si>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</si>
  <si>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</si>
  <si>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</si>
  <si>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</si>
  <si>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</si>
  <si>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</si>
  <si>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</si>
  <si>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</si>
  <si>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</si>
  <si>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</si>
  <si>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</si>
  <si>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</si>
  <si>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</si>
  <si>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</si>
  <si>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</si>
  <si>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</si>
  <si>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</si>
  <si>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</si>
  <si>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</si>
  <si>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</si>
  <si>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</si>
  <si>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</si>
  <si>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</si>
  <si>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</si>
  <si>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</si>
  <si>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</si>
  <si>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</si>
  <si>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</si>
  <si>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</si>
  <si>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</si>
  <si>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</si>
  <si>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</si>
  <si>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</si>
  <si>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</si>
  <si>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</si>
  <si>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</si>
  <si>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</si>
  <si>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</si>
  <si>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</si>
  <si>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</si>
  <si>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</si>
  <si>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</si>
  <si>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</si>
  <si>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</si>
  <si>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</si>
  <si>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</si>
  <si>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</si>
  <si>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</si>
  <si>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</si>
  <si>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</si>
  <si>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</si>
  <si>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</si>
  <si>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</si>
  <si>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</si>
  <si>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</si>
  <si>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</si>
  <si>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</si>
  <si>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</si>
  <si>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</si>
  <si>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</si>
  <si>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</si>
  <si>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</si>
  <si>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</si>
  <si>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</si>
  <si>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</si>
  <si>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</si>
  <si>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</si>
  <si>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</si>
  <si>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</si>
  <si>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</si>
  <si>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</si>
  <si>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</si>
  <si>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</si>
  <si>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</si>
  <si>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</si>
  <si>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</si>
  <si>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</si>
  <si>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</si>
  <si>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</si>
  <si>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</si>
  <si>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</si>
  <si>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</si>
  <si>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</si>
  <si>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</si>
  <si>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</si>
  <si>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</si>
  <si>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</si>
  <si>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</si>
  <si>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</si>
  <si>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</si>
  <si>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</si>
  <si>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</si>
  <si>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</si>
  <si>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</si>
  <si>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</si>
  <si>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</si>
  <si>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</si>
  <si>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</si>
  <si>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</si>
  <si>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</si>
  <si>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</si>
  <si>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</si>
  <si>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</si>
  <si>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</si>
  <si>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</si>
  <si>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</si>
  <si>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</si>
  <si>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</si>
  <si>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</si>
  <si>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</si>
  <si>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</si>
  <si>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</si>
  <si>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</si>
  <si>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</si>
  <si>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</si>
  <si>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</si>
  <si>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</si>
  <si>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</si>
  <si>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</si>
  <si>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</si>
  <si>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</si>
  <si>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</si>
  <si>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</si>
  <si>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</si>
  <si>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</si>
  <si>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</si>
  <si>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</si>
  <si>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</si>
  <si>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</si>
  <si>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</si>
  <si>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</si>
  <si>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</si>
  <si>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</si>
  <si>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</si>
  <si>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</si>
  <si>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</si>
  <si>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</si>
  <si>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</si>
  <si>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</si>
  <si>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</si>
  <si>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</si>
  <si>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</si>
  <si>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</si>
  <si>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</si>
  <si>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</si>
  <si>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</si>
  <si>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</si>
  <si>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</si>
  <si>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</si>
  <si>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</si>
  <si>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</si>
  <si>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</si>
  <si>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</si>
  <si>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</si>
  <si>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</si>
  <si>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</si>
  <si>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</si>
  <si>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</si>
  <si>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</si>
  <si>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</si>
  <si>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</si>
  <si>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</si>
  <si>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</si>
  <si>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</si>
  <si>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</si>
  <si>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</si>
  <si>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</si>
  <si>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</si>
  <si>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</si>
  <si>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</si>
  <si>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</si>
  <si>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</si>
  <si>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</si>
  <si>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</si>
  <si>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</si>
  <si>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</si>
  <si>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</si>
  <si>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</si>
  <si>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</si>
  <si>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</si>
  <si>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</si>
  <si>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</si>
  <si>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</si>
  <si>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</si>
  <si>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</si>
  <si>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</si>
  <si>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</si>
  <si>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</si>
  <si>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</si>
  <si>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</si>
  <si>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</si>
  <si>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</si>
  <si>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</si>
  <si>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</si>
  <si>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</si>
  <si>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</si>
  <si>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</si>
  <si>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</si>
  <si>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</si>
  <si>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</si>
  <si>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</si>
  <si>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</si>
  <si>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</si>
  <si>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</si>
  <si>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</si>
  <si>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</si>
  <si>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</si>
  <si>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</si>
  <si>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</si>
  <si>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</si>
  <si>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</si>
  <si>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</si>
  <si>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</si>
  <si>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</si>
  <si>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</si>
  <si>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</si>
  <si>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</si>
  <si>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</si>
  <si>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</si>
  <si>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</si>
  <si>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</si>
  <si>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</si>
  <si>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</si>
  <si>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</si>
  <si>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</si>
  <si>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</si>
  <si>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</si>
  <si>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</si>
  <si>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</si>
  <si>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</si>
  <si>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</si>
  <si>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</si>
  <si>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</si>
  <si>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</si>
  <si>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</si>
  <si>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</si>
  <si>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</si>
  <si>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</si>
  <si>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</si>
  <si>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</si>
  <si>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</si>
  <si>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</si>
  <si>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</si>
  <si>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</si>
  <si>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</si>
  <si>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</si>
  <si>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</si>
  <si>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</si>
  <si>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</si>
  <si>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</si>
  <si>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</si>
  <si>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</si>
  <si>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</si>
  <si>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</si>
  <si>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</si>
  <si>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</si>
  <si>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</si>
  <si>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</si>
  <si>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</si>
  <si>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</si>
  <si>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</si>
  <si>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</si>
  <si>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</si>
  <si>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</si>
  <si>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</si>
  <si>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</si>
  <si>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</si>
  <si>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</si>
  <si>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</si>
  <si>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</si>
  <si>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</si>
  <si>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</si>
  <si>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</si>
  <si>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</si>
  <si>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</si>
  <si>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</si>
  <si>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</si>
  <si>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</si>
  <si>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</si>
  <si>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</si>
  <si>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</si>
  <si>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</si>
  <si>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</si>
  <si>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</si>
  <si>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</si>
  <si>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</si>
  <si>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</si>
  <si>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</si>
  <si>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</si>
  <si>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</si>
  <si>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</si>
  <si>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</si>
  <si>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</si>
  <si>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</si>
  <si>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</si>
  <si>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</si>
  <si>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</si>
  <si>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</si>
  <si>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</si>
  <si>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</si>
  <si>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</si>
  <si>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</si>
  <si>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</si>
  <si>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</si>
  <si>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</si>
  <si>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</si>
  <si>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</si>
  <si>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</si>
  <si>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</si>
  <si>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</si>
  <si>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</si>
  <si>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</si>
  <si>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</si>
  <si>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</si>
  <si>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</si>
  <si>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</si>
  <si>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</si>
  <si>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</si>
  <si>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</si>
  <si>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</si>
  <si>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</si>
  <si>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</si>
  <si>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</si>
  <si>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</si>
  <si>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</si>
  <si>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</si>
  <si>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</si>
  <si>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</si>
  <si>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</si>
  <si>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</si>
  <si>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</si>
  <si>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</si>
  <si>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</si>
  <si>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</si>
  <si>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</si>
  <si>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</si>
  <si>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</si>
  <si>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</si>
  <si>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</si>
  <si>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</si>
  <si>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</si>
  <si>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</si>
  <si>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</si>
  <si>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</si>
  <si>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</si>
  <si>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</si>
  <si>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</si>
  <si>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</si>
  <si>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</si>
  <si>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</si>
  <si>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</si>
  <si>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</si>
  <si>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</si>
  <si>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</si>
  <si>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</si>
  <si>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</si>
  <si>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</si>
  <si>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</si>
  <si>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</si>
  <si>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</si>
  <si>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</si>
  <si>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</si>
  <si>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</si>
  <si>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</si>
  <si>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</si>
  <si>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</si>
  <si>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</si>
  <si>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</si>
  <si>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</si>
  <si>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</si>
  <si>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</si>
  <si>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</si>
  <si>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</si>
  <si>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</si>
  <si>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</si>
  <si>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</si>
  <si>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</si>
  <si>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</si>
  <si>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</si>
  <si>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</si>
  <si>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</si>
  <si>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</si>
  <si>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</si>
  <si>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</si>
  <si>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</si>
  <si>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</si>
  <si>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</si>
  <si>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</si>
  <si>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</si>
  <si>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</si>
  <si>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</si>
  <si>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</si>
  <si>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</si>
  <si>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</si>
  <si>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</si>
  <si>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</si>
  <si>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</si>
  <si>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</si>
  <si>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</si>
  <si>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</si>
  <si>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</si>
  <si>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</si>
  <si>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</si>
  <si>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</si>
  <si>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</si>
  <si>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</si>
  <si>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</si>
  <si>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</si>
  <si>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</si>
  <si>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</si>
  <si>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</si>
  <si>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</si>
  <si>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</si>
  <si>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</si>
  <si>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</si>
  <si>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</si>
  <si>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</si>
  <si>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</si>
  <si>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</si>
  <si>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</si>
  <si>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</si>
  <si>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</si>
  <si>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</si>
  <si>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</si>
  <si>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</si>
  <si>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</si>
  <si>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</si>
  <si>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</si>
  <si>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</si>
  <si>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</si>
  <si>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</si>
  <si>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</si>
  <si>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</si>
  <si>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</si>
  <si>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</si>
  <si>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</si>
  <si>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</si>
  <si>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</si>
  <si>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</si>
  <si>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</si>
  <si>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</si>
  <si>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</si>
  <si>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</si>
  <si>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</si>
  <si>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</si>
  <si>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</si>
  <si>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</si>
  <si>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</si>
  <si>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</si>
  <si>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</si>
  <si>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</si>
  <si>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</si>
  <si>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</si>
  <si>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</si>
  <si>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</si>
  <si>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</si>
  <si>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</si>
  <si>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</si>
  <si>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</si>
  <si>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</si>
  <si>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</si>
  <si>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</si>
  <si>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</si>
  <si>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</si>
  <si>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</si>
  <si>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</si>
  <si>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</si>
  <si>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</si>
  <si>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</si>
  <si>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</si>
  <si>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</si>
  <si>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</si>
  <si>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</si>
  <si>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</si>
  <si>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</si>
  <si>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</si>
  <si>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</si>
  <si>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</si>
  <si>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</si>
  <si>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</si>
  <si>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</si>
  <si>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</si>
  <si>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</si>
  <si>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</si>
  <si>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</si>
  <si>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</si>
  <si>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</si>
  <si>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</si>
  <si>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</si>
  <si>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</si>
  <si>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</si>
  <si>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</si>
  <si>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</si>
  <si>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</si>
  <si>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</si>
  <si>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</si>
  <si>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</si>
  <si>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</si>
  <si>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</si>
  <si>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</si>
  <si>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</si>
  <si>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</si>
  <si>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</si>
  <si>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</si>
  <si>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</si>
  <si>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</si>
  <si>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</si>
  <si>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</si>
  <si>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</si>
  <si>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</si>
  <si>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</si>
  <si>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</si>
  <si>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</si>
  <si>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</si>
  <si>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</si>
  <si>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</si>
  <si>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</si>
  <si>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</si>
  <si>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</si>
  <si>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</si>
  <si>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</si>
  <si>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</si>
  <si>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</si>
  <si>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</si>
  <si>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</si>
  <si>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</si>
  <si>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</si>
  <si>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</si>
  <si>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</si>
  <si>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</si>
  <si>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</si>
  <si>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</si>
  <si>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</si>
  <si>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</si>
  <si>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</si>
  <si>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</si>
  <si>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</si>
  <si>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</si>
  <si>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</si>
  <si>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</si>
  <si>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</si>
  <si>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</si>
  <si>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</si>
  <si>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</si>
  <si>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</si>
  <si>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</si>
  <si>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</si>
  <si>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</si>
  <si>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</si>
  <si>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</si>
  <si>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</si>
  <si>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</si>
  <si>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</si>
  <si>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</si>
  <si>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</si>
  <si>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</si>
  <si>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</si>
  <si>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</si>
  <si>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</si>
  <si>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</si>
  <si>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</si>
  <si>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</si>
  <si>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</si>
  <si>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</si>
  <si>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</si>
  <si>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</si>
  <si>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</si>
  <si>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</si>
  <si>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</si>
  <si>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</si>
  <si>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</si>
  <si>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</si>
  <si>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</si>
  <si>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</si>
  <si>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</si>
  <si>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</si>
  <si>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</si>
  <si>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</si>
  <si>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</si>
  <si>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</si>
  <si>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</si>
  <si>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</si>
  <si>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</si>
  <si>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</si>
  <si>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</si>
  <si>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</si>
  <si>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</si>
  <si>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</si>
  <si>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</si>
  <si>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</si>
  <si>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</si>
  <si>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</si>
  <si>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</si>
  <si>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</si>
  <si>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</si>
  <si>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</si>
  <si>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</si>
  <si>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</si>
  <si>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</si>
  <si>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</si>
  <si>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</si>
  <si>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</si>
  <si>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</si>
  <si>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</si>
  <si>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</si>
  <si>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</si>
  <si>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</si>
  <si>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</si>
  <si>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</si>
  <si>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</si>
  <si>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</si>
  <si>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</si>
  <si>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</si>
  <si>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</si>
  <si>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</si>
  <si>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</si>
  <si>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</si>
  <si>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</si>
  <si>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</si>
  <si>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</si>
  <si>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</si>
  <si>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</si>
  <si>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</si>
  <si>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</si>
  <si>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</si>
  <si>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</si>
  <si>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</si>
  <si>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</si>
  <si>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</si>
  <si>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</si>
  <si>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</si>
  <si>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</si>
  <si>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</si>
  <si>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</si>
  <si>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</si>
  <si>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</si>
  <si>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</si>
  <si>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</si>
  <si>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</si>
  <si>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</si>
  <si>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</si>
  <si>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</si>
  <si>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</si>
  <si>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</si>
  <si>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</si>
  <si>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</si>
  <si>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</si>
  <si>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</si>
  <si>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</si>
  <si>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</si>
  <si>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</si>
  <si>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</si>
  <si>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</si>
  <si>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</si>
  <si>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</si>
  <si>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</si>
  <si>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</si>
  <si>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</si>
  <si>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</si>
  <si>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</si>
  <si>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</si>
  <si>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</si>
  <si>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</si>
  <si>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</si>
  <si>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</si>
  <si>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</si>
  <si>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</si>
  <si>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</si>
  <si>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</si>
  <si>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</si>
  <si>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</si>
  <si>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</si>
  <si>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</si>
  <si>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</si>
  <si>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</si>
  <si>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</si>
  <si>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</si>
  <si>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</si>
  <si>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</si>
  <si>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</si>
  <si>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</si>
  <si>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</si>
  <si>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</si>
  <si>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</si>
  <si>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</si>
  <si>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</si>
  <si>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</si>
  <si>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</si>
  <si>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</si>
  <si>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</si>
  <si>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</si>
  <si>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</si>
  <si>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</si>
  <si>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</si>
  <si>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</si>
  <si>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</si>
  <si>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</si>
  <si>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</si>
  <si>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</si>
  <si>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</si>
  <si>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</si>
  <si>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</si>
  <si>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</si>
  <si>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</si>
  <si>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</si>
  <si>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</si>
  <si>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</si>
  <si>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</si>
  <si>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</si>
  <si>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</si>
  <si>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</si>
  <si>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</si>
  <si>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</si>
  <si>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</si>
  <si>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</si>
  <si>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</si>
  <si>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</si>
  <si>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</si>
  <si>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</si>
  <si>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</si>
  <si>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</si>
  <si>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</si>
  <si>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</si>
  <si>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</si>
  <si>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</si>
  <si>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</si>
  <si>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</si>
  <si>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</si>
  <si>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</si>
  <si>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</si>
  <si>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</si>
  <si>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</si>
  <si>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</si>
  <si>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</si>
  <si>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</si>
  <si>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</si>
  <si>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</si>
  <si>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</si>
  <si>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</si>
  <si>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</si>
  <si>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</si>
  <si>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</si>
  <si>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</si>
  <si>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</si>
  <si>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</si>
  <si>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</si>
  <si>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</si>
  <si>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</si>
  <si>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</si>
  <si>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</si>
  <si>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</si>
  <si>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</si>
  <si>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</si>
  <si>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</si>
  <si>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</si>
  <si>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</si>
  <si>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</si>
  <si>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</si>
  <si>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</si>
  <si>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</si>
  <si>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</si>
  <si>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</si>
  <si>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</si>
  <si>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</si>
  <si>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</si>
  <si>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</si>
  <si>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</si>
  <si>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</si>
  <si>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</si>
  <si>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</si>
  <si>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</si>
  <si>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</si>
  <si>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</si>
  <si>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</si>
  <si>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</si>
  <si>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</si>
  <si>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</si>
  <si>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</si>
  <si>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</si>
  <si>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</si>
  <si>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</si>
  <si>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</si>
  <si>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</si>
  <si>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</si>
  <si>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</si>
  <si>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</si>
  <si>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</si>
  <si>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</si>
  <si>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</si>
  <si>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</si>
  <si>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</si>
  <si>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</si>
  <si>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</si>
  <si>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</si>
  <si>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</si>
  <si>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</si>
  <si>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</si>
  <si>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</si>
  <si>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</si>
  <si>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</si>
  <si>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</si>
  <si>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</si>
  <si>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</si>
  <si>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</si>
  <si>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</si>
  <si>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</si>
  <si>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</si>
  <si>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</si>
  <si>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</si>
  <si>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</si>
  <si>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</si>
  <si>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</si>
  <si>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</si>
  <si>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</si>
  <si>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</si>
  <si>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</si>
  <si>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</si>
  <si>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</si>
  <si>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</si>
  <si>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</si>
  <si>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</si>
  <si>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</si>
  <si>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</si>
  <si>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</si>
  <si>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</si>
  <si>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</si>
  <si>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</si>
  <si>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</si>
  <si>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</si>
  <si>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</si>
  <si>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</si>
  <si>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</si>
  <si>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</si>
  <si>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</si>
  <si>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</si>
  <si>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</si>
  <si>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</si>
  <si>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</si>
  <si>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</si>
  <si>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</si>
  <si>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</si>
  <si>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</si>
  <si>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</si>
  <si>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</si>
  <si>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</si>
  <si>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</si>
  <si>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</si>
  <si>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</si>
  <si>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</si>
  <si>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</si>
  <si>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</si>
  <si>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</si>
  <si>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</si>
  <si>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</si>
  <si>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</si>
  <si>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</si>
  <si>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</si>
  <si>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</si>
  <si>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</si>
  <si>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</si>
  <si>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</si>
  <si>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</si>
  <si>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</si>
  <si>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</si>
  <si>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</si>
  <si>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</si>
  <si>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</si>
  <si>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</si>
  <si>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</si>
  <si>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</si>
  <si>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</si>
  <si>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</si>
  <si>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</si>
  <si>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</si>
  <si>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</si>
  <si>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</si>
  <si>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</si>
  <si>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</si>
  <si>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</si>
  <si>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</si>
  <si>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</si>
  <si>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</si>
  <si>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</si>
  <si>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</si>
  <si>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</si>
  <si>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</si>
  <si>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</si>
  <si>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</si>
  <si>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</si>
  <si>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</si>
  <si>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</si>
  <si>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</si>
  <si>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</si>
  <si>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</si>
  <si>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</si>
  <si>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</si>
  <si>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</si>
  <si>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</si>
  <si>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</si>
  <si>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</si>
  <si>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</si>
  <si>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</si>
  <si>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</si>
  <si>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</si>
  <si>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</si>
  <si>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</si>
  <si>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</si>
  <si>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</si>
  <si>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</si>
  <si>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</si>
  <si>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</si>
  <si>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</si>
  <si>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</si>
  <si>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</si>
  <si>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</si>
  <si>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</si>
  <si>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</si>
  <si>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</si>
  <si>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</si>
  <si>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</si>
  <si>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</si>
  <si>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</si>
  <si>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</si>
  <si>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</si>
  <si>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</si>
  <si>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</si>
  <si>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</si>
  <si>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</si>
  <si>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</si>
  <si>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</si>
  <si>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</si>
  <si>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</si>
  <si>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</si>
  <si>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</si>
  <si>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</si>
  <si>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</si>
  <si>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</si>
  <si>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</si>
  <si>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</si>
  <si>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</si>
  <si>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</si>
  <si>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</si>
  <si>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</si>
  <si>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</si>
  <si>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</si>
  <si>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</si>
  <si>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</si>
  <si>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</si>
  <si>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</si>
  <si>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</si>
  <si>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</si>
  <si>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</si>
  <si>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</si>
  <si>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</si>
  <si>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</si>
  <si>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</si>
  <si>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</si>
  <si>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</si>
  <si>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</si>
  <si>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</si>
  <si>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</si>
  <si>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</si>
  <si>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</si>
  <si>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</si>
  <si>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</si>
  <si>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</si>
  <si>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</si>
  <si>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</si>
  <si>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</si>
  <si>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</si>
  <si>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</si>
  <si>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</si>
  <si>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</si>
  <si>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</si>
  <si>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</si>
  <si>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</si>
  <si>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</si>
  <si>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</si>
  <si>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</si>
  <si>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</si>
  <si>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</si>
  <si>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</si>
  <si>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</si>
  <si>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</si>
  <si>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</si>
  <si>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</si>
  <si>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</si>
  <si>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</si>
  <si>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</si>
  <si>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</si>
  <si>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</si>
  <si>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</si>
  <si>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</si>
  <si>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</si>
  <si>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</si>
  <si>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</si>
  <si>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</si>
  <si>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</si>
  <si>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</si>
  <si>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</si>
  <si>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</si>
  <si>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</si>
  <si>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</si>
  <si>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</si>
  <si>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</si>
  <si>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</si>
  <si>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</si>
  <si>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</si>
  <si>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</si>
  <si>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</si>
  <si>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</si>
  <si>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</si>
  <si>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</si>
  <si>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</si>
  <si>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</si>
  <si>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</si>
  <si>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</si>
  <si>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</si>
  <si>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</si>
  <si>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</si>
  <si>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</si>
  <si>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</si>
  <si>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</si>
  <si>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</si>
  <si>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</si>
  <si>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</si>
  <si>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</si>
  <si>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</si>
  <si>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</si>
  <si>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</si>
  <si>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</si>
  <si>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</si>
  <si>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</si>
  <si>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</si>
  <si>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</si>
  <si>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</si>
  <si>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</si>
  <si>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</si>
  <si>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</si>
  <si>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</si>
  <si>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</si>
  <si>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</si>
  <si>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</si>
  <si>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</si>
  <si>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</si>
  <si>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</si>
  <si>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</si>
  <si>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</si>
  <si>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</si>
  <si>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</si>
  <si>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</si>
  <si>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</si>
  <si>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</si>
  <si>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</si>
  <si>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</si>
  <si>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</si>
  <si>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</si>
  <si>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</si>
  <si>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</si>
  <si>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</si>
  <si>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</si>
  <si>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</si>
  <si>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</si>
  <si>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</si>
  <si>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</si>
  <si>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</si>
  <si>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</si>
  <si>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</si>
  <si>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</si>
  <si>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</si>
  <si>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</si>
  <si>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</si>
  <si>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</si>
  <si>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</si>
  <si>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</si>
  <si>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</si>
  <si>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</si>
  <si>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</si>
  <si>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</si>
  <si>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</si>
  <si>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</si>
  <si>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</si>
  <si>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</si>
  <si>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</si>
  <si>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</si>
  <si>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</si>
  <si>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</si>
  <si>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</si>
  <si>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</si>
  <si>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</si>
  <si>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</si>
  <si>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</si>
  <si>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</si>
  <si>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</si>
  <si>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</si>
  <si>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</si>
  <si>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</si>
  <si>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</si>
  <si>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</si>
  <si>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</si>
  <si>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</si>
  <si>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</si>
  <si>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</si>
  <si>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</si>
  <si>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</si>
  <si>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</si>
  <si>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</si>
  <si>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</si>
  <si>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</si>
  <si>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</si>
  <si>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</si>
  <si>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</si>
  <si>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</si>
  <si>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</si>
  <si>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</si>
  <si>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</si>
  <si>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</si>
  <si>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</si>
  <si>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</si>
  <si>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</si>
  <si>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</si>
  <si>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</si>
  <si>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</si>
  <si>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</si>
  <si>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</si>
  <si>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</si>
  <si>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</si>
  <si>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</si>
  <si>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</si>
  <si>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</si>
  <si>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</si>
  <si>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</si>
  <si>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</si>
  <si>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</si>
  <si>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</si>
  <si>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</si>
  <si>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</si>
  <si>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</si>
  <si>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</si>
  <si>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</si>
  <si>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</si>
  <si>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</si>
  <si>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</si>
  <si>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</si>
  <si>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</si>
  <si>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</si>
  <si>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</si>
  <si>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</si>
  <si>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</si>
  <si>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</si>
  <si>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</si>
  <si>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</si>
  <si>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</si>
  <si>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</si>
  <si>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</si>
  <si>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</si>
  <si>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</si>
  <si>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</si>
  <si>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</si>
  <si>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</si>
  <si>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</si>
  <si>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</si>
  <si>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</si>
  <si>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</si>
  <si>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</si>
  <si>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</si>
  <si>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</si>
  <si>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</si>
  <si>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</si>
  <si>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</si>
  <si>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</si>
  <si>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</si>
  <si>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</si>
  <si>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</si>
  <si>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</si>
  <si>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</si>
  <si>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</si>
  <si>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</si>
  <si>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</si>
  <si>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</si>
  <si>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</si>
  <si>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</si>
  <si>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</si>
  <si>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</si>
  <si>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</si>
  <si>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</si>
  <si>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</si>
  <si>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</si>
  <si>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</si>
  <si>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</si>
  <si>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</si>
  <si>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</si>
  <si>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</si>
  <si>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</si>
  <si>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</si>
  <si>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</si>
  <si>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</si>
  <si>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</si>
  <si>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</si>
  <si>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</si>
  <si>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</si>
  <si>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</si>
  <si>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</si>
  <si>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</si>
  <si>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</si>
  <si>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</si>
  <si>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</si>
  <si>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</si>
  <si>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</si>
  <si>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</si>
  <si>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</si>
  <si>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</si>
  <si>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</si>
  <si>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</si>
  <si>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</si>
  <si>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</si>
  <si>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</si>
  <si>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</si>
  <si>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</si>
  <si>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</si>
  <si>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</si>
  <si>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</si>
  <si>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</si>
  <si>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</si>
  <si>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</si>
  <si>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</si>
  <si>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</si>
  <si>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</si>
  <si>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</si>
  <si>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</si>
  <si>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</si>
  <si>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</si>
  <si>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</si>
  <si>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</si>
  <si>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</si>
  <si>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</si>
  <si>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</si>
  <si>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</si>
  <si>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</si>
  <si>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</si>
  <si>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</si>
  <si>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</si>
  <si>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</si>
  <si>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</si>
  <si>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</si>
  <si>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</si>
  <si>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</si>
  <si>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</si>
  <si>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</si>
  <si>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</si>
  <si>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</si>
  <si>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</si>
  <si>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</si>
  <si>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</si>
  <si>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</si>
  <si>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</si>
  <si>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</si>
  <si>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</si>
  <si>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</si>
  <si>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</si>
  <si>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</si>
  <si>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</si>
  <si>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</si>
  <si>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</si>
  <si>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</si>
  <si>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</si>
  <si>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</si>
  <si>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</si>
  <si>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</si>
  <si>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</si>
  <si>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</si>
  <si>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</si>
  <si>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</si>
  <si>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</si>
  <si>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</si>
  <si>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</si>
  <si>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</si>
  <si>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</si>
  <si>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</si>
  <si>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</si>
  <si>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</si>
  <si>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</si>
  <si>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</si>
  <si>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</si>
  <si>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</si>
  <si>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</si>
  <si>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</si>
  <si>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</si>
  <si>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</si>
  <si>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</si>
  <si>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</si>
  <si>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</si>
  <si>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</si>
  <si>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</si>
  <si>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</si>
  <si>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</si>
  <si>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</si>
  <si>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</si>
  <si>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</si>
  <si>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</si>
  <si>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</si>
  <si>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</si>
  <si>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</si>
  <si>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</si>
  <si>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</si>
  <si>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</si>
  <si>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</si>
  <si>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</si>
  <si>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</si>
  <si>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</si>
  <si>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</si>
  <si>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</si>
  <si>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</si>
  <si>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</si>
  <si>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</si>
  <si>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</si>
  <si>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</si>
  <si>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</si>
  <si>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</si>
  <si>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</si>
  <si>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</si>
  <si>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</si>
  <si>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</si>
  <si>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</si>
  <si>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</si>
  <si>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</si>
  <si>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</si>
  <si>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</si>
  <si>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</si>
  <si>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</si>
  <si>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</si>
  <si>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</si>
  <si>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</si>
  <si>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</si>
  <si>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</si>
  <si>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</si>
  <si>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</si>
  <si>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</si>
  <si>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</si>
  <si>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</si>
  <si>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</si>
  <si>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</si>
  <si>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</si>
  <si>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</si>
  <si>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</si>
  <si>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</si>
  <si>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</si>
  <si>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</si>
  <si>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</si>
  <si>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</si>
  <si>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</si>
  <si>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</si>
  <si>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</si>
  <si>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</si>
  <si>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</si>
  <si>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</si>
  <si>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</si>
  <si>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</si>
  <si>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</si>
  <si>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</si>
  <si>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</si>
  <si>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</si>
  <si>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</si>
  <si>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</si>
  <si>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</si>
  <si>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</si>
  <si>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</si>
  <si>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</si>
  <si>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</si>
  <si>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</si>
  <si>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</si>
  <si>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</si>
  <si>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</si>
  <si>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</si>
  <si>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</si>
  <si>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</si>
  <si>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</si>
  <si>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</si>
  <si>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</si>
  <si>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</si>
  <si>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</si>
  <si>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</si>
  <si>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</si>
  <si>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</si>
  <si>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</si>
  <si>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</si>
  <si>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</si>
  <si>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</si>
  <si>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</si>
  <si>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</si>
  <si>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</si>
  <si>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</si>
  <si>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</si>
  <si>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</si>
  <si>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</si>
  <si>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</si>
  <si>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</si>
  <si>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</si>
  <si>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</si>
  <si>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</si>
  <si>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</si>
  <si>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</si>
  <si>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</si>
  <si>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</si>
  <si>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</si>
  <si>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</si>
  <si>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</si>
  <si>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</si>
  <si>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</si>
  <si>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</si>
  <si>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</si>
  <si>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</si>
  <si>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</si>
  <si>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</si>
  <si>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</si>
  <si>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</si>
  <si>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</si>
  <si>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</si>
  <si>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</si>
  <si>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</si>
  <si>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</si>
  <si>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</si>
  <si>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</si>
  <si>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</si>
  <si>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</si>
  <si>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</si>
  <si>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</si>
  <si>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</si>
  <si>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</si>
  <si>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</si>
  <si>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</si>
  <si>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</si>
  <si>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</si>
  <si>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</si>
  <si>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</si>
  <si>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</si>
  <si>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</si>
  <si>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</si>
  <si>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</si>
  <si>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</si>
  <si>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</si>
  <si>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</si>
  <si>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</si>
  <si>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</si>
  <si>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</si>
  <si>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</si>
  <si>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</si>
  <si>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</si>
  <si>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</si>
  <si>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</si>
  <si>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</si>
  <si>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</si>
  <si>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</si>
  <si>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</si>
  <si>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</si>
  <si>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</si>
  <si>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</si>
  <si>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</si>
  <si>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</si>
  <si>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</si>
  <si>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</si>
  <si>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</si>
  <si>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</si>
  <si>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</si>
  <si>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</si>
  <si>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</si>
  <si>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</si>
  <si>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</si>
  <si>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</si>
  <si>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</si>
  <si>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</si>
  <si>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</si>
  <si>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</si>
  <si>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</si>
  <si>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</si>
  <si>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</si>
  <si>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</si>
  <si>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</si>
  <si>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</si>
  <si>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</si>
  <si>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</si>
  <si>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</si>
  <si>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</si>
  <si>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</si>
  <si>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</si>
  <si>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</si>
  <si>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</si>
  <si>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</si>
  <si>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</si>
  <si>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</si>
  <si>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</si>
  <si>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</si>
  <si>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</si>
  <si>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</si>
  <si>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</si>
  <si>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</si>
  <si>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</si>
  <si>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</si>
  <si>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</si>
  <si>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</si>
  <si>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</si>
  <si>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</si>
  <si>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</si>
  <si>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</si>
  <si>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</si>
  <si>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</si>
  <si>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</si>
  <si>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</si>
  <si>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</si>
  <si>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</si>
  <si>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</si>
  <si>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</si>
  <si>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</si>
  <si>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</si>
  <si>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</si>
  <si>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</si>
  <si>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</si>
  <si>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</si>
  <si>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</si>
  <si>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</si>
  <si>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</si>
  <si>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</si>
  <si>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</si>
  <si>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</si>
  <si>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</si>
  <si>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</si>
  <si>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</si>
  <si>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</si>
  <si>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</si>
  <si>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</si>
  <si>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</si>
  <si>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</si>
  <si>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</si>
  <si>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</si>
  <si>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</si>
  <si>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</si>
  <si>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</si>
  <si>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</si>
  <si>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</si>
  <si>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</si>
  <si>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</si>
  <si>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</si>
  <si>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</si>
  <si>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</si>
  <si>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</si>
  <si>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</si>
  <si>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</si>
  <si>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</si>
  <si>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</si>
  <si>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</si>
  <si>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</si>
  <si>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</si>
  <si>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</si>
  <si>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</si>
  <si>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</si>
  <si>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</si>
  <si>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</si>
  <si>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</si>
  <si>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</si>
  <si>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</si>
  <si>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</si>
  <si>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</si>
  <si>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</si>
  <si>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</si>
  <si>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</si>
  <si>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</si>
  <si>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</si>
  <si>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</si>
  <si>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</si>
  <si>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</si>
  <si>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</si>
  <si>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</si>
  <si>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</si>
  <si>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</si>
  <si>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</si>
  <si>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</si>
  <si>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</si>
  <si>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</si>
  <si>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</si>
  <si>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</si>
  <si>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</si>
  <si>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</si>
  <si>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</si>
  <si>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</si>
  <si>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</si>
  <si>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</si>
  <si>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</si>
  <si>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</si>
  <si>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</si>
  <si>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</si>
  <si>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</si>
  <si>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</si>
  <si>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</si>
  <si>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</si>
  <si>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</si>
  <si>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</si>
  <si>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</si>
  <si>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</si>
  <si>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</si>
  <si>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</si>
  <si>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</si>
  <si>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</si>
  <si>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</si>
  <si>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</si>
  <si>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</si>
  <si>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</si>
  <si>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</si>
  <si>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</si>
  <si>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</si>
  <si>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</si>
  <si>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</si>
  <si>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</si>
  <si>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</si>
  <si>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</si>
  <si>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</si>
  <si>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</si>
  <si>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</si>
  <si>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</si>
  <si>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</si>
  <si>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</si>
  <si>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</si>
  <si>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</si>
  <si>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</si>
  <si>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</si>
  <si>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</si>
  <si>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</si>
  <si>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</si>
  <si>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</si>
  <si>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</si>
  <si>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</si>
  <si>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</si>
  <si>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</si>
  <si>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</si>
  <si>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</si>
  <si>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</si>
  <si>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</si>
  <si>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</si>
  <si>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</si>
  <si>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</si>
  <si>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</si>
  <si>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</si>
  <si>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</si>
  <si>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</si>
  <si>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</si>
  <si>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</si>
  <si>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</si>
  <si>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</si>
  <si>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</si>
  <si>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</si>
  <si>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</si>
  <si>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</si>
  <si>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</si>
  <si>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</si>
  <si>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</si>
  <si>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</si>
  <si>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</si>
  <si>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</si>
  <si>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</si>
  <si>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</si>
  <si>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</si>
  <si>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</si>
  <si>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</si>
  <si>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</si>
  <si>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</si>
  <si>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</si>
  <si>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</si>
  <si>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</si>
  <si>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</si>
  <si>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</si>
  <si>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</si>
  <si>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</si>
  <si>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</si>
  <si>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</si>
  <si>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</si>
  <si>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</si>
  <si>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</si>
  <si>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</si>
  <si>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</si>
  <si>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</si>
  <si>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</si>
  <si>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</si>
  <si>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</si>
  <si>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</si>
  <si>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</si>
  <si>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</si>
  <si>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</si>
  <si>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</si>
  <si>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</si>
  <si>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</si>
  <si>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</si>
  <si>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</si>
  <si>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</si>
  <si>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</si>
  <si>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</si>
  <si>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</si>
  <si>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</si>
  <si>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</si>
  <si>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</si>
  <si>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</si>
  <si>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</si>
  <si>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</si>
  <si>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</si>
  <si>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</si>
  <si>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</si>
  <si>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</si>
  <si>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</si>
  <si>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</si>
  <si>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</si>
  <si>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</si>
  <si>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</si>
  <si>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</si>
  <si>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</si>
  <si>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</si>
  <si>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</si>
  <si>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</si>
  <si>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</si>
  <si>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</si>
  <si>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</si>
  <si>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</si>
  <si>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</si>
  <si>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</si>
  <si>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</si>
  <si>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</si>
  <si>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</si>
  <si>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</si>
  <si>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</si>
  <si>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</si>
  <si>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</si>
  <si>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</si>
  <si>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</si>
  <si>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</si>
  <si>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</si>
  <si>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</si>
  <si>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</si>
  <si>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</si>
  <si>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</si>
  <si>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</si>
  <si>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</si>
  <si>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</si>
  <si>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</si>
  <si>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</si>
  <si>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</si>
  <si>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</si>
  <si>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</si>
  <si>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</si>
  <si>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</si>
  <si>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</si>
  <si>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</si>
  <si>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</si>
  <si>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</si>
  <si>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</si>
  <si>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</si>
  <si>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</si>
  <si>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</si>
  <si>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</si>
  <si>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</si>
  <si>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</si>
  <si>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</si>
  <si>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</si>
  <si>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</si>
  <si>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</si>
  <si>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</si>
  <si>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</si>
  <si>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</si>
  <si>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</si>
  <si>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</si>
  <si>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</si>
  <si>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</si>
  <si>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</si>
  <si>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</si>
  <si>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</si>
  <si>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</si>
  <si>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</si>
  <si>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</si>
  <si>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</si>
  <si>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</si>
  <si>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</si>
  <si>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</si>
  <si>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</si>
  <si>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</si>
  <si>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</si>
  <si>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</si>
  <si>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</si>
  <si>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</si>
  <si>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</si>
  <si>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</si>
  <si>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</si>
  <si>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</si>
  <si>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</si>
  <si>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</si>
  <si>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</si>
  <si>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</si>
  <si>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</si>
  <si>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</si>
  <si>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</si>
  <si>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</si>
  <si>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</si>
  <si>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</si>
  <si>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</si>
  <si>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</si>
  <si>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</si>
  <si>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</si>
  <si>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</si>
  <si>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</si>
  <si>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</si>
  <si>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</si>
  <si>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</si>
  <si>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</si>
  <si>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</si>
  <si>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</si>
  <si>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</si>
  <si>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</si>
  <si>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</si>
  <si>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</si>
  <si>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</si>
  <si>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</si>
  <si>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</si>
  <si>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</si>
  <si>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</si>
  <si>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</si>
  <si>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</si>
  <si>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</si>
  <si>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</si>
  <si>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</si>
  <si>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</si>
  <si>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</si>
  <si>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</si>
  <si>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</si>
  <si>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</si>
  <si>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</si>
  <si>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</si>
  <si>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</si>
  <si>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</si>
  <si>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</si>
  <si>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</si>
  <si>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</si>
  <si>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</si>
  <si>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</si>
  <si>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</si>
  <si>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</si>
  <si>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</si>
  <si>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</si>
  <si>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</si>
  <si>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</si>
  <si>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</si>
  <si>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</si>
  <si>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</si>
  <si>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</si>
  <si>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</si>
  <si>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</si>
  <si>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</si>
  <si>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</si>
  <si>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</si>
  <si>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</si>
  <si>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</si>
  <si>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</si>
  <si>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</si>
  <si>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</si>
  <si>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</si>
  <si>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</si>
  <si>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</si>
  <si>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</si>
  <si>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</si>
  <si>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</si>
  <si>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</si>
  <si>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</si>
  <si>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</si>
  <si>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</si>
  <si>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</si>
  <si>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</si>
  <si>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</si>
  <si>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</si>
  <si>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</si>
  <si>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</si>
  <si>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</si>
  <si>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</si>
  <si>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</si>
  <si>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</si>
  <si>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</si>
  <si>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</si>
  <si>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</si>
  <si>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</si>
  <si>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</si>
  <si>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</si>
  <si>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</si>
  <si>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</si>
  <si>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</si>
  <si>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</si>
  <si>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</si>
  <si>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</si>
  <si>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</si>
  <si>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</si>
  <si>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</si>
  <si>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</si>
  <si>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</si>
  <si>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</si>
  <si>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</si>
  <si>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</si>
  <si>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</si>
  <si>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</si>
  <si>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</si>
  <si>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</si>
  <si>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</si>
  <si>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</si>
  <si>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</si>
  <si>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</si>
  <si>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</si>
  <si>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</si>
  <si>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</si>
  <si>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</si>
  <si>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</si>
  <si>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</si>
  <si>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</si>
  <si>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</si>
  <si>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</si>
  <si>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</si>
  <si>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</si>
  <si>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</si>
  <si>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</si>
  <si>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</si>
  <si>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</si>
  <si>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</si>
  <si>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</si>
  <si>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</si>
  <si>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</si>
  <si>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</si>
  <si>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</si>
  <si>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</si>
  <si>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</si>
  <si>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</si>
  <si>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</si>
  <si>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</si>
  <si>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</si>
  <si>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</si>
  <si>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</si>
  <si>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</si>
  <si>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</si>
  <si>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</si>
  <si>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</si>
  <si>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</si>
  <si>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</si>
  <si>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</si>
  <si>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</si>
  <si>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</si>
  <si>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</si>
  <si>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</si>
  <si>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</si>
  <si>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</si>
  <si>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</si>
  <si>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</si>
  <si>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</si>
  <si>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</si>
  <si>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</si>
  <si>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</si>
  <si>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</si>
  <si>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</si>
  <si>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</si>
  <si>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</si>
  <si>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</si>
  <si>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</si>
  <si>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</si>
  <si>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</si>
  <si>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</si>
  <si>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</si>
  <si>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</si>
  <si>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</si>
  <si>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</si>
  <si>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</si>
  <si>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</si>
  <si>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</si>
  <si>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</si>
  <si>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</si>
  <si>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</si>
  <si>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</si>
  <si>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</si>
  <si>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</si>
  <si>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</si>
  <si>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</si>
  <si>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</si>
  <si>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</si>
  <si>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</si>
  <si>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</si>
  <si>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</si>
  <si>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</si>
  <si>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</si>
  <si>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</si>
  <si>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</si>
  <si>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</si>
  <si>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</si>
  <si>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</si>
  <si>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</si>
  <si>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</si>
  <si>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</si>
  <si>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</si>
  <si>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</si>
  <si>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</si>
  <si>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</si>
  <si>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</si>
  <si>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</si>
  <si>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</si>
  <si>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</si>
  <si>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</si>
  <si>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</si>
  <si>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</si>
  <si>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</si>
  <si>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</si>
  <si>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</si>
  <si>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</si>
  <si>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</si>
  <si>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</si>
  <si>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</si>
  <si>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</si>
  <si>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</si>
  <si>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</si>
  <si>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</si>
  <si>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</si>
  <si>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</si>
  <si>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</si>
  <si>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</si>
  <si>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</si>
  <si>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</si>
  <si>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</si>
  <si>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</si>
  <si>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</si>
  <si>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</si>
  <si>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</si>
  <si>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</si>
  <si>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</si>
  <si>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</si>
  <si>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</si>
  <si>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</si>
  <si>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</si>
  <si>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</si>
  <si>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</si>
  <si>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</si>
  <si>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</si>
  <si>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</si>
  <si>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</si>
  <si>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</si>
  <si>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</si>
  <si>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</si>
  <si>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</si>
  <si>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</si>
  <si>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</si>
  <si>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</si>
  <si>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</si>
  <si>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</si>
  <si>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</si>
  <si>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</si>
  <si>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</si>
  <si>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</si>
  <si>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</si>
  <si>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</si>
  <si>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</si>
  <si>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</si>
  <si>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</si>
  <si>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</si>
  <si>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</si>
  <si>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</si>
  <si>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</si>
  <si>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</si>
  <si>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</si>
  <si>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</si>
  <si>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</si>
  <si>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</si>
  <si>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</si>
  <si>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</si>
  <si>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</si>
  <si>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</si>
  <si>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</si>
  <si>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</si>
  <si>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</si>
  <si>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</si>
  <si>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</si>
  <si>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</si>
  <si>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</si>
  <si>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</si>
  <si>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</si>
  <si>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</si>
  <si>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</si>
  <si>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</si>
  <si>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</si>
  <si>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</si>
  <si>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</si>
  <si>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</si>
  <si>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</si>
  <si>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</si>
  <si>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</si>
  <si>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</si>
  <si>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</si>
  <si>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</si>
  <si>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</si>
  <si>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</si>
  <si>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</si>
  <si>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</si>
  <si>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</si>
  <si>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</si>
  <si>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</si>
  <si>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</si>
  <si>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</si>
  <si>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</si>
  <si>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</si>
  <si>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</si>
  <si>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</si>
  <si>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</si>
  <si>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</si>
  <si>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</si>
  <si>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</si>
  <si>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</si>
  <si>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</si>
  <si>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</si>
  <si>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</si>
  <si>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</si>
  <si>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</si>
  <si>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</si>
  <si>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</si>
  <si>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</si>
  <si>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</si>
  <si>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</si>
  <si>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</si>
  <si>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</si>
  <si>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</si>
  <si>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</si>
  <si>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</si>
  <si>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</si>
  <si>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</si>
  <si>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</si>
  <si>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</si>
  <si>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</si>
  <si>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</si>
  <si>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</si>
  <si>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</si>
  <si>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</si>
  <si>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</si>
  <si>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</si>
  <si>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</si>
  <si>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</si>
  <si>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</si>
  <si>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</si>
  <si>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</si>
  <si>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</si>
  <si>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</si>
  <si>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</si>
  <si>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</si>
  <si>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</si>
  <si>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</si>
  <si>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</si>
  <si>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</si>
  <si>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</si>
  <si>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</si>
  <si>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</si>
  <si>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</si>
  <si>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</si>
  <si>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</si>
  <si>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</si>
  <si>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</si>
  <si>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</si>
  <si>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</si>
  <si>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</si>
  <si>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</si>
  <si>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</si>
  <si>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</si>
  <si>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</si>
  <si>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</si>
  <si>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</si>
  <si>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</si>
  <si>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</si>
  <si>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</si>
  <si>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</si>
  <si>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</si>
  <si>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</si>
  <si>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</si>
  <si>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</si>
  <si>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</si>
  <si>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</si>
  <si>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</si>
  <si>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</si>
  <si>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</si>
  <si>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</si>
  <si>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</si>
  <si>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</si>
  <si>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</si>
  <si>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</si>
  <si>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</si>
  <si>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</si>
  <si>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</si>
  <si>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</si>
  <si>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</si>
  <si>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</si>
  <si>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</si>
  <si>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</si>
  <si>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</si>
  <si>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</si>
  <si>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</si>
  <si>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</si>
  <si>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</si>
  <si>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</si>
  <si>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</si>
  <si>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</si>
  <si>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</si>
  <si>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</si>
  <si>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</si>
  <si>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</si>
  <si>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</si>
  <si>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</si>
  <si>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</si>
  <si>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</si>
  <si>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</si>
  <si>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</si>
  <si>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</si>
  <si>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</si>
  <si>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</si>
  <si>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</si>
  <si>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</si>
  <si>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</si>
  <si>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</si>
  <si>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</si>
  <si>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</si>
  <si>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</si>
  <si>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</si>
  <si>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</si>
  <si>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</si>
  <si>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</si>
  <si>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</si>
  <si>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</si>
  <si>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</si>
  <si>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</si>
  <si>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</si>
  <si>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</si>
  <si>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</si>
  <si>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</si>
  <si>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</si>
  <si>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</si>
  <si>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</si>
  <si>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</si>
  <si>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</si>
  <si>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</si>
  <si>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</si>
  <si>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</si>
  <si>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</si>
  <si>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</si>
  <si>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</si>
  <si>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</si>
  <si>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</si>
  <si>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</si>
  <si>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</si>
  <si>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</si>
  <si>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</si>
  <si>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</si>
  <si>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</si>
  <si>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</si>
  <si>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</si>
  <si>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</si>
  <si>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</si>
  <si>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</si>
  <si>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</si>
  <si>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</si>
  <si>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</si>
  <si>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</si>
  <si>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</si>
  <si>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</si>
  <si>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</si>
  <si>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</si>
  <si>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</si>
  <si>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</si>
  <si>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</si>
  <si>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</si>
  <si>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</si>
  <si>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</si>
  <si>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</si>
  <si>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</si>
  <si>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</si>
  <si>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</si>
  <si>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</si>
  <si>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</si>
  <si>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</si>
  <si>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</si>
  <si>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</si>
  <si>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</si>
  <si>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</si>
  <si>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</si>
  <si>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</si>
  <si>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</si>
  <si>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</si>
  <si>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</si>
  <si>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</si>
  <si>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</si>
  <si>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</si>
  <si>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</si>
  <si>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</si>
  <si>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</si>
  <si>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</si>
  <si>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</si>
  <si>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</si>
  <si>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</si>
  <si>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</si>
  <si>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</si>
  <si>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</si>
  <si>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</si>
  <si>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</si>
  <si>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</si>
  <si>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</si>
  <si>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</si>
  <si>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</si>
  <si>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</si>
  <si>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</si>
  <si>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</si>
  <si>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</si>
  <si>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</si>
  <si>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</si>
  <si>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</si>
  <si>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</si>
  <si>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</si>
  <si>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</si>
  <si>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</si>
  <si>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</si>
  <si>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</si>
  <si>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</si>
  <si>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</si>
  <si>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</si>
  <si>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</si>
  <si>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</si>
  <si>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</si>
  <si>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</si>
  <si>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</si>
  <si>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</si>
  <si>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</si>
  <si>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</si>
  <si>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</si>
  <si>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</si>
  <si>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</si>
  <si>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</si>
  <si>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</si>
  <si>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</si>
  <si>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</si>
  <si>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</si>
  <si>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</si>
  <si>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</si>
  <si>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</si>
  <si>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</si>
  <si>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</si>
  <si>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</si>
  <si>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</si>
  <si>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</si>
  <si>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</si>
  <si>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</si>
  <si>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</si>
  <si>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</si>
  <si>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</si>
  <si>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</si>
  <si>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</si>
  <si>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</si>
  <si>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</si>
  <si>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</si>
  <si>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</si>
  <si>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</si>
  <si>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</si>
  <si>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</si>
  <si>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</si>
  <si>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</si>
  <si>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</si>
  <si>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</si>
  <si>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</si>
  <si>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</si>
  <si>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</si>
  <si>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</si>
  <si>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</si>
  <si>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</si>
  <si>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</si>
  <si>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</si>
  <si>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</si>
  <si>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</si>
  <si>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</si>
  <si>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</si>
  <si>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</si>
  <si>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</si>
  <si>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</si>
  <si>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</si>
  <si>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</si>
  <si>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</si>
  <si>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</si>
  <si>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</si>
  <si>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</si>
  <si>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</si>
  <si>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</si>
  <si>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</si>
  <si>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</si>
  <si>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</si>
  <si>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</si>
  <si>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</si>
  <si>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</si>
  <si>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</si>
  <si>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</si>
  <si>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</si>
  <si>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</si>
  <si>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</si>
  <si>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</si>
  <si>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</si>
  <si>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</si>
  <si>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</si>
  <si>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</si>
  <si>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</si>
  <si>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</si>
  <si>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</si>
  <si>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</si>
  <si>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</si>
  <si>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</si>
  <si>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</si>
  <si>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</si>
  <si>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</si>
  <si>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</si>
  <si>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</si>
  <si>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</si>
  <si>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</si>
  <si>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</si>
  <si>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</si>
  <si>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</si>
  <si>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</si>
  <si>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</si>
  <si>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</si>
  <si>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</si>
  <si>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</si>
  <si>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</si>
  <si>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</si>
  <si>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</si>
  <si>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</si>
  <si>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</si>
  <si>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</si>
  <si>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</si>
  <si>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</si>
  <si>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</si>
  <si>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</si>
  <si>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</si>
  <si>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</si>
  <si>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</si>
  <si>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</si>
  <si>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</si>
  <si>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</si>
  <si>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</si>
  <si>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</si>
  <si>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</si>
  <si>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</si>
  <si>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</si>
  <si>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</si>
  <si>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</si>
  <si>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</si>
  <si>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</si>
  <si>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</si>
  <si>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</si>
  <si>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</si>
  <si>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</si>
  <si>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</si>
  <si>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</si>
  <si>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</si>
  <si>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</si>
  <si>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</si>
  <si>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</si>
  <si>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</si>
  <si>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</si>
  <si>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</si>
  <si>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</si>
  <si>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</si>
  <si>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</si>
  <si>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</si>
  <si>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</si>
  <si>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</si>
  <si>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</si>
  <si>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</si>
  <si>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</si>
  <si>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</si>
  <si>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</si>
  <si>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</si>
  <si>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</si>
  <si>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</si>
  <si>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</si>
  <si>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</si>
  <si>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</si>
  <si>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</si>
  <si>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</si>
  <si>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</si>
  <si>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</si>
  <si>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</si>
  <si>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</si>
  <si>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</si>
  <si>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</si>
  <si>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</si>
  <si>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</si>
  <si>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</si>
  <si>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</si>
  <si>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</si>
  <si>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</si>
  <si>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</si>
  <si>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</si>
  <si>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</si>
  <si>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</si>
  <si>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</si>
  <si>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</si>
  <si>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</si>
  <si>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</si>
  <si>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</si>
  <si>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</si>
  <si>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</si>
  <si>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</si>
  <si>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</si>
  <si>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</si>
  <si>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</si>
  <si>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</si>
  <si>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</si>
  <si>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</si>
  <si>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</si>
  <si>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</si>
  <si>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</si>
  <si>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</si>
  <si>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</si>
  <si>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</si>
  <si>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</si>
  <si>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</si>
  <si>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</si>
  <si>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</si>
  <si>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</si>
  <si>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</si>
  <si>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</si>
  <si>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</si>
  <si>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</si>
  <si>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</si>
  <si>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</si>
  <si>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</si>
  <si>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</si>
  <si>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</si>
  <si>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</si>
  <si>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</si>
  <si>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</si>
  <si>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</si>
  <si>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</si>
  <si>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</si>
  <si>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</si>
  <si>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</si>
  <si>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</si>
  <si>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</si>
  <si>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</si>
  <si>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</si>
  <si>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</si>
  <si>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</si>
  <si>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</si>
  <si>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</si>
  <si>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</si>
  <si>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</si>
  <si>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</si>
  <si>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</si>
  <si>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</si>
  <si>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</si>
  <si>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</si>
  <si>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</si>
  <si>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</si>
  <si>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</si>
  <si>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</si>
  <si>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</si>
  <si>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</si>
  <si>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</si>
  <si>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</si>
  <si>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</si>
  <si>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</si>
  <si>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</si>
  <si>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</si>
  <si>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</si>
  <si>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</si>
  <si>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</si>
  <si>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</si>
  <si>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</si>
  <si>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</si>
  <si>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</si>
  <si>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</si>
  <si>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</si>
  <si>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</si>
  <si>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</si>
  <si>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</si>
  <si>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</si>
  <si>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</si>
  <si>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</si>
  <si>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</si>
  <si>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</si>
  <si>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</si>
  <si>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</si>
  <si>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</si>
  <si>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</si>
  <si>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</si>
  <si>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</si>
  <si>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</si>
  <si>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</si>
  <si>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</si>
  <si>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</si>
  <si>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</si>
  <si>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</si>
  <si>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</si>
  <si>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</si>
  <si>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</si>
  <si>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</si>
  <si>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</si>
  <si>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</si>
  <si>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</si>
  <si>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</si>
  <si>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</si>
  <si>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</si>
  <si>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</si>
  <si>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</si>
  <si>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</si>
  <si>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</si>
  <si>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</si>
  <si>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</si>
  <si>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</si>
  <si>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</si>
  <si>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</si>
  <si>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</si>
  <si>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</si>
  <si>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</si>
  <si>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</si>
  <si>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</si>
  <si>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</si>
  <si>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</si>
  <si>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</si>
  <si>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</si>
  <si>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</si>
  <si>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</si>
  <si>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</si>
  <si>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</si>
  <si>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</si>
  <si>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</si>
  <si>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</si>
  <si>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</si>
  <si>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</si>
  <si>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</si>
  <si>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</si>
  <si>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</si>
  <si>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</si>
  <si>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</si>
  <si>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</si>
  <si>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</si>
  <si>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</si>
  <si>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</si>
  <si>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</si>
  <si>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</si>
  <si>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</si>
  <si>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</si>
  <si>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</si>
  <si>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</si>
  <si>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</si>
  <si>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</si>
  <si>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</si>
  <si>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</si>
  <si>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</si>
  <si>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</si>
  <si>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</si>
  <si>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</si>
  <si>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</si>
  <si>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</si>
  <si>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</si>
  <si>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</si>
  <si>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</si>
  <si>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</si>
  <si>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</si>
  <si>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</si>
  <si>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</si>
  <si>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</si>
  <si>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</si>
  <si>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</si>
  <si>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</si>
  <si>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</si>
  <si>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</si>
  <si>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</si>
  <si>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</si>
  <si>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</si>
  <si>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</si>
  <si>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</si>
  <si>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</si>
  <si>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</si>
  <si>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</si>
  <si>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</si>
  <si>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</si>
  <si>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</si>
  <si>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</si>
  <si>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</si>
  <si>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</si>
  <si>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</si>
  <si>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</si>
  <si>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</si>
  <si>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</si>
  <si>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</si>
  <si>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</si>
  <si>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</si>
  <si>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</si>
  <si>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</si>
  <si>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</si>
  <si>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</si>
  <si>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</si>
  <si>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</si>
  <si>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</si>
  <si>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</si>
  <si>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</si>
  <si>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</si>
  <si>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</si>
  <si>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</si>
  <si>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</si>
  <si>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</si>
  <si>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</si>
  <si>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</si>
  <si>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</si>
  <si>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</si>
  <si>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</si>
  <si>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</si>
  <si>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</si>
  <si>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</si>
  <si>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</si>
  <si>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</si>
  <si>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</si>
  <si>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</si>
  <si>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</si>
  <si>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</si>
  <si>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</si>
  <si>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</si>
  <si>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</si>
  <si>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</si>
  <si>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</si>
  <si>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</si>
  <si>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</si>
  <si>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</si>
  <si>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</si>
  <si>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</si>
  <si>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</si>
  <si>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</si>
  <si>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</si>
  <si>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</si>
  <si>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</si>
  <si>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</si>
  <si>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</si>
  <si>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</si>
  <si>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</si>
  <si>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</si>
  <si>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</si>
  <si>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</si>
  <si>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</si>
  <si>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</si>
  <si>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</si>
  <si>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</si>
  <si>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</si>
  <si>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</si>
  <si>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</si>
  <si>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</si>
  <si>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</si>
  <si>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</si>
  <si>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</si>
  <si>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</si>
  <si>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</si>
  <si>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</si>
  <si>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</si>
  <si>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</si>
  <si>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</si>
  <si>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</si>
  <si>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</si>
  <si>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</si>
  <si>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</si>
  <si>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</si>
  <si>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</si>
  <si>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</si>
  <si>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</si>
  <si>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</si>
  <si>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</si>
  <si>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</si>
  <si>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</si>
  <si>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</si>
  <si>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</si>
  <si>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</si>
  <si>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</si>
  <si>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</si>
  <si>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</si>
  <si>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</si>
  <si>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</si>
  <si>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</si>
  <si>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</si>
  <si>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</si>
  <si>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</si>
  <si>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</si>
  <si>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</si>
  <si>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</si>
  <si>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</si>
  <si>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</si>
  <si>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</si>
  <si>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</si>
  <si>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</si>
  <si>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</si>
  <si>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</si>
  <si>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</si>
  <si>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</si>
  <si>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</si>
  <si>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</si>
  <si>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</si>
  <si>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</si>
  <si>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</si>
  <si>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</si>
  <si>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</si>
  <si>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</si>
  <si>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</si>
  <si>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</si>
  <si>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</si>
  <si>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</si>
  <si>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</si>
  <si>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</si>
  <si>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</si>
  <si>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</si>
  <si>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</si>
  <si>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</si>
  <si>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</si>
  <si>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</si>
  <si>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</si>
  <si>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</si>
  <si>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</si>
  <si>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</si>
  <si>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</si>
  <si>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</si>
  <si>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</si>
  <si>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</si>
  <si>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</si>
  <si>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</si>
  <si>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</si>
  <si>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</si>
  <si>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</si>
  <si>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</si>
  <si>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</si>
  <si>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</si>
  <si>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</si>
  <si>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</si>
  <si>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</si>
  <si>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</si>
  <si>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</si>
  <si>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</si>
  <si>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</si>
  <si>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</si>
  <si>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</si>
  <si>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</si>
  <si>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</si>
  <si>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</si>
  <si>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</si>
  <si>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</si>
  <si>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</si>
  <si>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</si>
  <si>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</si>
  <si>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</si>
  <si>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</si>
  <si>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</si>
  <si>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</si>
  <si>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</si>
  <si>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</si>
  <si>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</si>
  <si>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</si>
  <si>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</si>
  <si>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</si>
  <si>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</si>
  <si>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</si>
  <si>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</si>
  <si>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</si>
  <si>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</si>
  <si>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</si>
  <si>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</si>
  <si>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</si>
  <si>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</si>
  <si>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</si>
  <si>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</si>
  <si>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</si>
  <si>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</si>
  <si>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</si>
  <si>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</si>
  <si>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</si>
  <si>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</si>
  <si>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</si>
  <si>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</si>
  <si>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</si>
  <si>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</si>
  <si>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</si>
  <si>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</si>
  <si>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</si>
  <si>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</si>
  <si>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</si>
  <si>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</si>
  <si>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</si>
  <si>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</si>
  <si>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</si>
  <si>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</si>
  <si>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</si>
  <si>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</si>
  <si>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</si>
  <si>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</si>
  <si>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</si>
  <si>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</si>
  <si>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</si>
  <si>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</si>
  <si>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</si>
  <si>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</si>
  <si>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</si>
  <si>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</si>
  <si>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</si>
  <si>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</si>
  <si>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</si>
  <si>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</si>
  <si>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</si>
  <si>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</si>
  <si>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</si>
  <si>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</si>
  <si>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</si>
  <si>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</si>
  <si>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</si>
  <si>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</si>
  <si>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</si>
  <si>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</si>
  <si>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</si>
  <si>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</si>
  <si>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</si>
  <si>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</si>
  <si>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</si>
  <si>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</si>
  <si>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</si>
  <si>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</si>
  <si>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</si>
  <si>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</si>
  <si>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</si>
  <si>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</si>
  <si>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</si>
  <si>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</si>
  <si>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</si>
  <si>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</si>
  <si>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</si>
  <si>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</si>
  <si>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</si>
  <si>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</si>
  <si>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</si>
  <si>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</si>
  <si>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</si>
  <si>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</si>
  <si>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</si>
  <si>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</si>
  <si>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</si>
  <si>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</si>
  <si>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</si>
  <si>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</si>
  <si>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</si>
  <si>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</si>
  <si>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</si>
  <si>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</si>
  <si>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</si>
  <si>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</si>
  <si>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</si>
  <si>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</si>
  <si>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</si>
  <si>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</si>
  <si>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</si>
  <si>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</si>
  <si>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</si>
  <si>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</si>
  <si>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</si>
  <si>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</si>
  <si>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</si>
  <si>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</si>
  <si>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</si>
  <si>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</si>
  <si>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</si>
  <si>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</si>
  <si>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</si>
  <si>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</si>
  <si>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</si>
  <si>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</si>
  <si>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</si>
  <si>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</si>
  <si>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</si>
  <si>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</si>
  <si>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</si>
  <si>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</si>
  <si>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</si>
  <si>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</si>
  <si>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</si>
  <si>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</si>
  <si>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</si>
  <si>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</si>
  <si>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</si>
  <si>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</si>
  <si>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</si>
  <si>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</si>
  <si>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</si>
  <si>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</si>
  <si>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</si>
  <si>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</si>
  <si>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</si>
  <si>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</si>
  <si>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</si>
  <si>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</si>
  <si>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</si>
  <si>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</si>
  <si>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</si>
  <si>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</si>
  <si>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</si>
  <si>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</si>
  <si>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</si>
  <si>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</si>
  <si>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</si>
  <si>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</si>
  <si>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</si>
  <si>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</si>
  <si>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</si>
  <si>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</si>
  <si>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</si>
  <si>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</si>
  <si>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</si>
  <si>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</si>
  <si>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</si>
  <si>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</si>
  <si>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</si>
  <si>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</si>
  <si>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</si>
  <si>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</si>
  <si>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</si>
  <si>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</si>
  <si>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</si>
  <si>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</si>
  <si>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</si>
  <si>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</si>
  <si>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</si>
  <si>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</si>
  <si>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</si>
  <si>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</si>
  <si>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</si>
  <si>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</si>
  <si>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</si>
  <si>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</si>
  <si>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</si>
  <si>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</si>
  <si>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</si>
  <si>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</si>
  <si>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</si>
  <si>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</si>
  <si>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</si>
  <si>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</si>
  <si>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</si>
  <si>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</si>
  <si>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</si>
  <si>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</si>
  <si>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</si>
  <si>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</si>
  <si>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</si>
  <si>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</si>
  <si>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</si>
  <si>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</si>
  <si>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</si>
  <si>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</si>
  <si>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</si>
  <si>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</si>
  <si>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</si>
  <si>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</si>
  <si>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</si>
  <si>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</si>
  <si>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</si>
  <si>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</si>
  <si>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</si>
  <si>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</si>
  <si>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</si>
  <si>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</si>
  <si>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</si>
  <si>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</si>
  <si>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</si>
  <si>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</si>
  <si>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</si>
  <si>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</si>
  <si>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</si>
  <si>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</si>
  <si>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</si>
  <si>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</si>
  <si>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</si>
  <si>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</si>
  <si>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</si>
  <si>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</si>
  <si>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</si>
  <si>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</si>
  <si>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</si>
  <si>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</si>
  <si>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</si>
  <si>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</si>
  <si>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</si>
  <si>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</si>
  <si>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</si>
  <si>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</si>
  <si>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</si>
  <si>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</si>
  <si>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</si>
  <si>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</si>
  <si>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</si>
  <si>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</si>
  <si>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</si>
  <si>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</si>
  <si>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</si>
  <si>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</si>
  <si>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</si>
  <si>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</si>
  <si>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</si>
  <si>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</si>
  <si>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</si>
  <si>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</si>
  <si>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</si>
  <si>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</si>
  <si>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</si>
  <si>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</si>
  <si>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</si>
  <si>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</si>
  <si>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</si>
  <si>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</si>
  <si>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</si>
  <si>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</si>
  <si>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</si>
  <si>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</si>
  <si>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</si>
  <si>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</si>
  <si>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</si>
  <si>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</si>
  <si>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</si>
  <si>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</si>
  <si>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</si>
  <si>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</si>
  <si>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</si>
  <si>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</si>
  <si>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</si>
  <si>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</si>
  <si>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</si>
  <si>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</si>
  <si>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</si>
  <si>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</si>
  <si>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</si>
  <si>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</si>
  <si>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</si>
  <si>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</si>
  <si>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</si>
  <si>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</si>
  <si>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</si>
  <si>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</si>
  <si>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</si>
  <si>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</si>
  <si>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</si>
  <si>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</si>
  <si>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</si>
  <si>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</si>
  <si>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</si>
  <si>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</si>
  <si>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</si>
  <si>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</si>
  <si>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</si>
  <si>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</si>
  <si>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</si>
  <si>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</si>
  <si>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</si>
  <si>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</si>
  <si>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</si>
  <si>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</si>
  <si>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</si>
  <si>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</si>
  <si>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</si>
  <si>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</si>
  <si>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</si>
  <si>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</si>
  <si>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</si>
  <si>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</si>
  <si>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</si>
  <si>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</si>
  <si>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</si>
  <si>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</si>
  <si>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</si>
  <si>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</si>
  <si>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</si>
  <si>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</si>
  <si>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</si>
  <si>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</si>
  <si>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</si>
  <si>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</si>
  <si>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</si>
  <si>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</si>
  <si>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</si>
  <si>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</si>
  <si>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</si>
  <si>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</si>
  <si>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</si>
  <si>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</si>
  <si>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</si>
  <si>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</si>
  <si>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</si>
  <si>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</si>
  <si>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</si>
  <si>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</si>
  <si>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</si>
  <si>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</si>
  <si>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</si>
  <si>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</si>
  <si>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</si>
  <si>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</si>
  <si>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</si>
  <si>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</si>
  <si>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</si>
  <si>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</si>
  <si>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</si>
  <si>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</si>
  <si>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</si>
  <si>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</si>
  <si>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</si>
  <si>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</si>
  <si>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</si>
  <si>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</si>
  <si>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</si>
  <si>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</si>
  <si>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</si>
  <si>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</si>
  <si>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</si>
  <si>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</si>
  <si>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</si>
  <si>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</si>
  <si>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</si>
  <si>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</si>
  <si>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</si>
  <si>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</si>
  <si>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</si>
  <si>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</si>
  <si>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</si>
  <si>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</si>
  <si>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</si>
  <si>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</si>
  <si>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</si>
  <si>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</si>
  <si>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</si>
  <si>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</si>
  <si>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</si>
  <si>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</si>
  <si>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</si>
  <si>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</si>
  <si>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</si>
  <si>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</si>
  <si>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</si>
  <si>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</si>
  <si>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</si>
  <si>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</si>
  <si>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</si>
  <si>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</si>
  <si>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</si>
  <si>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</si>
  <si>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</si>
  <si>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</si>
  <si>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</si>
  <si>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</si>
  <si>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</si>
  <si>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</si>
  <si>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</si>
  <si>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</si>
  <si>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</si>
  <si>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</si>
  <si>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</si>
  <si>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</si>
  <si>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</si>
  <si>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</si>
  <si>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</si>
  <si>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</si>
  <si>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</si>
  <si>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</si>
  <si>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</si>
  <si>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</si>
  <si>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</si>
  <si>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</si>
  <si>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</si>
  <si>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</si>
  <si>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</si>
  <si>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</si>
  <si>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</si>
  <si>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</si>
  <si>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</si>
  <si>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</si>
  <si>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</si>
  <si>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</si>
  <si>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</si>
  <si>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</si>
  <si>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</si>
  <si>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</si>
  <si>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</si>
  <si>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</si>
  <si>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</si>
  <si>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</si>
  <si>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</si>
  <si>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</si>
  <si>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</si>
  <si>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</si>
  <si>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</si>
  <si>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</si>
  <si>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</si>
  <si>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</si>
  <si>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</si>
  <si>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</si>
  <si>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</si>
  <si>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</si>
  <si>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</si>
  <si>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</si>
  <si>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</si>
  <si>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</si>
  <si>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</si>
  <si>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</si>
  <si>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</si>
  <si>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</si>
  <si>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</si>
  <si>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</si>
  <si>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</si>
  <si>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</si>
  <si>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</si>
  <si>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</si>
  <si>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</si>
  <si>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</si>
  <si>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</si>
  <si>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</si>
  <si>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</si>
  <si>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</si>
  <si>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</si>
  <si>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</si>
  <si>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</si>
  <si>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</si>
  <si>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</si>
  <si>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</si>
  <si>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</si>
  <si>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</si>
  <si>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</si>
  <si>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</si>
  <si>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</si>
  <si>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</si>
  <si>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</si>
  <si>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</si>
  <si>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</si>
  <si>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</si>
  <si>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</si>
  <si>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</si>
  <si>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</si>
  <si>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</si>
  <si>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</si>
  <si>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</si>
  <si>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</si>
  <si>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</si>
  <si>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</si>
  <si>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</si>
  <si>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</si>
  <si>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</si>
  <si>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</si>
  <si>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</si>
  <si>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</si>
  <si>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</si>
  <si>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</si>
  <si>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</si>
  <si>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</si>
  <si>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</si>
  <si>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</si>
  <si>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</si>
  <si>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</si>
  <si>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</si>
  <si>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</si>
  <si>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</si>
  <si>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</si>
  <si>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</si>
  <si>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</si>
  <si>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</si>
  <si>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</si>
  <si>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</si>
  <si>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</si>
  <si>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</si>
  <si>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</si>
  <si>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</si>
  <si>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</si>
  <si>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</si>
  <si>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</si>
  <si>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</si>
  <si>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</si>
  <si>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</si>
  <si>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</si>
  <si>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</si>
  <si>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</si>
  <si>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</si>
  <si>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</si>
  <si>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</si>
  <si>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</si>
  <si>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</si>
  <si>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</si>
  <si>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</si>
  <si>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</si>
  <si>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</si>
  <si>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</si>
  <si>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</si>
  <si>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</si>
  <si>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</si>
  <si>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</si>
  <si>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</si>
  <si>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</si>
  <si>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</si>
  <si>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</si>
  <si>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</si>
  <si>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</si>
  <si>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</si>
  <si>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</si>
  <si>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</si>
  <si>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</si>
  <si>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</si>
  <si>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</si>
  <si>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</si>
  <si>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</si>
  <si>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</si>
  <si>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</si>
  <si>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</si>
  <si>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</si>
  <si>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</si>
  <si>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</si>
  <si>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</si>
  <si>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</si>
  <si>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</si>
  <si>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</si>
  <si>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</si>
  <si>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</si>
  <si>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</si>
  <si>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</si>
  <si>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</si>
  <si>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</si>
  <si>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</si>
  <si>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</si>
  <si>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</si>
  <si>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</si>
  <si>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</si>
  <si>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</si>
  <si>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</si>
  <si>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</si>
  <si>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</si>
  <si>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</si>
  <si>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</si>
  <si>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</si>
  <si>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</si>
  <si>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</si>
  <si>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</si>
  <si>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</si>
  <si>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</si>
  <si>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</si>
  <si>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</si>
  <si>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</si>
  <si>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</si>
  <si>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</si>
  <si>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</si>
  <si>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</si>
  <si>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</si>
  <si>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</si>
  <si>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</si>
  <si>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</si>
  <si>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</si>
  <si>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</si>
  <si>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</si>
  <si>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</si>
  <si>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</si>
  <si>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</si>
  <si>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</si>
  <si>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</si>
  <si>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</si>
  <si>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</si>
  <si>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</si>
  <si>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</si>
  <si>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</si>
  <si>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</si>
  <si>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</si>
  <si>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</si>
  <si>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</si>
  <si>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</si>
  <si>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</si>
  <si>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</si>
  <si>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</si>
  <si>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</si>
  <si>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</si>
  <si>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</si>
  <si>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</si>
  <si>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</si>
  <si>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</si>
  <si>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</si>
  <si>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</si>
  <si>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</si>
  <si>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</si>
  <si>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</si>
  <si>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</si>
  <si>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</si>
  <si>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</si>
  <si>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</si>
  <si>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</si>
  <si>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</si>
  <si>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</si>
  <si>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</si>
  <si>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</si>
  <si>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</si>
  <si>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</si>
  <si>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</si>
  <si>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</si>
  <si>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</si>
  <si>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</si>
  <si>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</si>
  <si>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</si>
  <si>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</si>
  <si>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</si>
  <si>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</si>
  <si>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</si>
  <si>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</si>
  <si>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</si>
  <si>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</si>
  <si>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</si>
  <si>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</si>
  <si>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</si>
  <si>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</si>
  <si>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</si>
  <si>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</si>
  <si>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</si>
  <si>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</si>
  <si>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</si>
  <si>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</si>
  <si>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</si>
  <si>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</si>
  <si>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</si>
  <si>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</si>
  <si>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</si>
  <si>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</si>
  <si>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</si>
  <si>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</si>
  <si>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</si>
  <si>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</si>
  <si>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</si>
  <si>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</si>
  <si>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</si>
  <si>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</si>
  <si>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</si>
  <si>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</si>
  <si>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</si>
  <si>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</si>
  <si>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</si>
  <si>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</si>
  <si>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</si>
  <si>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</si>
  <si>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</si>
  <si>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</si>
  <si>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</si>
  <si>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</si>
  <si>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</si>
  <si>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</si>
  <si>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</si>
  <si>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</si>
  <si>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</si>
  <si>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</si>
  <si>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</si>
  <si>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</si>
  <si>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</si>
  <si>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</si>
  <si>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</si>
  <si>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</si>
  <si>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</si>
  <si>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</si>
  <si>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</si>
  <si>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</si>
  <si>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</si>
  <si>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</si>
  <si>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</si>
  <si>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</si>
  <si>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</si>
  <si>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</si>
  <si>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</si>
  <si>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</si>
  <si>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</si>
  <si>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</si>
  <si>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</si>
  <si>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</si>
  <si>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</si>
  <si>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</si>
  <si>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</si>
  <si>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</si>
  <si>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</si>
  <si>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</si>
  <si>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</si>
  <si>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</si>
  <si>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</si>
  <si>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</si>
  <si>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</si>
  <si>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</si>
  <si>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</si>
  <si>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</si>
  <si>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</si>
  <si>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</si>
  <si>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</si>
  <si>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</si>
  <si>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</si>
  <si>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</si>
  <si>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</si>
  <si>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</si>
  <si>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</si>
  <si>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</si>
  <si>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</si>
  <si>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</si>
  <si>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</si>
  <si>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</si>
  <si>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</si>
  <si>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</si>
  <si>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</si>
  <si>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</si>
  <si>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</si>
  <si>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</si>
  <si>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</si>
  <si>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</si>
  <si>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</si>
  <si>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</si>
  <si>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</si>
  <si>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</si>
  <si>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</si>
  <si>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</si>
  <si>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</si>
  <si>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</si>
  <si>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</si>
  <si>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</si>
  <si>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</si>
  <si>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</si>
  <si>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</si>
  <si>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</si>
  <si>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</si>
  <si>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</si>
  <si>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</si>
  <si>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</si>
  <si>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</si>
  <si>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</si>
  <si>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</si>
  <si>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</si>
  <si>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</si>
  <si>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</si>
  <si>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</si>
  <si>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</si>
  <si>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</si>
  <si>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</si>
  <si>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</si>
  <si>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</si>
  <si>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</si>
  <si>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</si>
  <si>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</si>
  <si>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</si>
  <si>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</si>
  <si>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</si>
  <si>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</si>
  <si>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</si>
  <si>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</si>
  <si>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</si>
  <si>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</si>
  <si>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</si>
  <si>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</si>
  <si>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</si>
  <si>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</si>
  <si>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</si>
  <si>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</si>
  <si>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</si>
  <si>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</si>
  <si>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</si>
  <si>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</si>
  <si>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</si>
  <si>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</si>
  <si>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</si>
  <si>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</si>
  <si>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</si>
  <si>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</si>
  <si>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</si>
  <si>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</si>
  <si>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</si>
  <si>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</si>
  <si>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</si>
  <si>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</si>
  <si>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</si>
  <si>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</si>
  <si>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</si>
  <si>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</si>
  <si>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</si>
  <si>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</si>
  <si>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</si>
  <si>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</si>
  <si>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</si>
  <si>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</si>
  <si>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</si>
  <si>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</si>
  <si>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</si>
  <si>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</si>
  <si>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</si>
  <si>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</si>
  <si>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</si>
  <si>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</si>
  <si>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</si>
  <si>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</si>
  <si>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</si>
  <si>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</si>
  <si>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</si>
  <si>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</si>
  <si>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</si>
  <si>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</si>
  <si>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</si>
  <si>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</si>
  <si>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</si>
  <si>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</si>
  <si>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</si>
  <si>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</si>
  <si>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</si>
  <si>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</si>
  <si>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</si>
  <si>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</si>
  <si>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</si>
  <si>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</si>
  <si>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</si>
  <si>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</si>
  <si>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</si>
  <si>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</si>
  <si>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</si>
  <si>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</si>
  <si>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</si>
  <si>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</si>
  <si>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</si>
  <si>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</si>
  <si>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</si>
  <si>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</si>
  <si>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</si>
  <si>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</si>
  <si>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</si>
  <si>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</si>
  <si>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</si>
  <si>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</si>
  <si>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</si>
  <si>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</si>
  <si>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</si>
  <si>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</si>
  <si>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</si>
  <si>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</si>
  <si>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</si>
  <si>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</si>
  <si>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</si>
  <si>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</si>
  <si>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</si>
  <si>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</si>
  <si>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</si>
  <si>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</si>
  <si>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</si>
  <si>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</si>
  <si>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</si>
  <si>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</si>
  <si>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</si>
  <si>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</si>
  <si>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</si>
  <si>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</si>
  <si>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</si>
  <si>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</si>
  <si>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</si>
  <si>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</si>
  <si>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</si>
  <si>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</si>
  <si>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</si>
  <si>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</si>
  <si>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</si>
  <si>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</si>
  <si>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</si>
  <si>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</si>
  <si>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</si>
  <si>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</si>
  <si>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</si>
  <si>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</si>
  <si>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</si>
  <si>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</si>
  <si>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</si>
  <si>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</si>
  <si>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</si>
  <si>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</si>
  <si>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</si>
  <si>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</si>
  <si>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</si>
  <si>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</si>
  <si>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</si>
  <si>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</si>
  <si>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</si>
  <si>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</si>
  <si>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</si>
  <si>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</si>
  <si>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</si>
  <si>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</si>
  <si>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</si>
  <si>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</si>
  <si>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</si>
  <si>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</si>
  <si>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</si>
  <si>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</si>
  <si>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</si>
  <si>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</si>
  <si>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</si>
  <si>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</si>
  <si>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</si>
  <si>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</si>
  <si>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</si>
  <si>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</si>
  <si>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</si>
  <si>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</si>
  <si>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</si>
  <si>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</si>
  <si>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</si>
  <si>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</si>
  <si>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</si>
  <si>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</si>
  <si>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</si>
  <si>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</si>
  <si>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</si>
  <si>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</si>
  <si>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</si>
  <si>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</si>
  <si>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</si>
  <si>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</si>
  <si>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</si>
  <si>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</si>
  <si>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</si>
  <si>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</si>
  <si>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</si>
  <si>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</si>
  <si>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</si>
  <si>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</si>
  <si>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</si>
  <si>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</si>
  <si>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</si>
  <si>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</si>
  <si>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</si>
  <si>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</si>
  <si>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</si>
  <si>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</si>
  <si>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</si>
  <si>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</si>
  <si>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</si>
  <si>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</si>
  <si>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</si>
  <si>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</si>
  <si>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</si>
  <si>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</si>
  <si>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</si>
  <si>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</si>
  <si>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</si>
  <si>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</si>
  <si>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</si>
  <si>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</si>
  <si>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</si>
  <si>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</si>
  <si>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</si>
  <si>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</si>
  <si>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</si>
  <si>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</si>
  <si>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</si>
  <si>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</si>
  <si>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</si>
  <si>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</si>
  <si>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</si>
  <si>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</si>
  <si>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</si>
  <si>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</si>
  <si>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</si>
  <si>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</si>
  <si>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</si>
  <si>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</si>
  <si>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</si>
  <si>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</si>
  <si>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</si>
  <si>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</si>
  <si>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</si>
  <si>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</si>
  <si>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</si>
  <si>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</si>
  <si>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</si>
  <si>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</si>
  <si>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</si>
  <si>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</si>
  <si>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</si>
  <si>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</si>
  <si>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</si>
  <si>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</si>
  <si>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</si>
  <si>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</si>
  <si>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</si>
  <si>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</si>
  <si>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</si>
  <si>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</si>
  <si>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</si>
  <si>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</si>
  <si>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</si>
  <si>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</si>
  <si>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</si>
  <si>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</si>
  <si>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</si>
  <si>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</si>
  <si>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</si>
  <si>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</si>
  <si>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</si>
  <si>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</si>
  <si>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</si>
  <si>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</si>
  <si>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</si>
  <si>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</si>
  <si>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</si>
  <si>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</si>
  <si>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</si>
  <si>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</si>
  <si>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</si>
  <si>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</si>
  <si>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</si>
  <si>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</si>
  <si>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</si>
  <si>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</si>
  <si>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</si>
  <si>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</si>
  <si>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</si>
  <si>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</si>
  <si>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</si>
  <si>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</si>
  <si>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</si>
  <si>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</si>
  <si>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</si>
  <si>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</si>
  <si>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</si>
  <si>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</si>
  <si>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</si>
  <si>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</si>
  <si>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</si>
  <si>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</si>
  <si>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</si>
  <si>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</si>
  <si>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</si>
  <si>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</si>
  <si>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</si>
  <si>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</si>
  <si>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</si>
  <si>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</si>
  <si>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</si>
  <si>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</si>
  <si>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</si>
  <si>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</si>
  <si>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</si>
  <si>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</si>
  <si>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</si>
  <si>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</si>
  <si>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</si>
  <si>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</si>
  <si>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</si>
  <si>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</si>
  <si>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</si>
  <si>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</si>
  <si>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</si>
  <si>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</si>
  <si>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</si>
  <si>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</si>
  <si>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</si>
  <si>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</si>
  <si>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</si>
  <si>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</si>
  <si>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</si>
  <si>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</si>
  <si>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</si>
  <si>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</si>
  <si>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</si>
  <si>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</si>
  <si>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</si>
  <si>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</si>
  <si>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</si>
  <si>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</si>
  <si>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</si>
  <si>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</si>
  <si>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</si>
  <si>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</si>
  <si>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</si>
  <si>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</si>
  <si>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</si>
  <si>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</si>
  <si>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</si>
  <si>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</si>
  <si>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</si>
  <si>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</si>
  <si>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</si>
  <si>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</si>
  <si>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</si>
  <si>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</si>
  <si>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</si>
  <si>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</si>
  <si>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</si>
  <si>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</si>
  <si>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</si>
  <si>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</si>
  <si>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</si>
  <si>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</si>
  <si>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</si>
  <si>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</si>
  <si>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</si>
  <si>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</si>
  <si>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</si>
  <si>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</si>
  <si>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</si>
  <si>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</si>
  <si>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</si>
  <si>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</si>
  <si>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</si>
  <si>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</si>
  <si>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</si>
  <si>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</si>
  <si>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</si>
  <si>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</si>
  <si>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</si>
  <si>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</si>
  <si>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</si>
  <si>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</si>
  <si>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</si>
  <si>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</si>
  <si>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</si>
  <si>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</si>
  <si>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</si>
  <si>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</si>
  <si>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</si>
  <si>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</si>
  <si>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</si>
  <si>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</si>
  <si>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</si>
  <si>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</si>
  <si>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</si>
  <si>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</si>
  <si>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</si>
  <si>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</si>
  <si>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</si>
  <si>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</si>
  <si>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</si>
  <si>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</si>
  <si>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</si>
  <si>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</si>
  <si>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</si>
  <si>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</si>
  <si>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</si>
  <si>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</si>
  <si>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</si>
  <si>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</si>
  <si>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</si>
  <si>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</si>
  <si>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</si>
  <si>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</si>
  <si>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</si>
  <si>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</si>
  <si>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</si>
  <si>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</si>
  <si>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</si>
  <si>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</si>
  <si>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</si>
  <si>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</si>
  <si>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</si>
  <si>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</si>
  <si>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</si>
  <si>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</si>
  <si>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</si>
  <si>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</si>
  <si>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</si>
  <si>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</si>
  <si>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</si>
  <si>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</si>
  <si>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</si>
  <si>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</si>
  <si>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</si>
  <si>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</si>
  <si>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</si>
  <si>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</si>
  <si>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</si>
  <si>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</si>
  <si>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</si>
  <si>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</si>
  <si>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</si>
  <si>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</si>
  <si>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</si>
  <si>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</si>
  <si>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</si>
  <si>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</si>
  <si>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</si>
  <si>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</si>
  <si>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</si>
  <si>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</si>
  <si>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</si>
  <si>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</si>
  <si>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</si>
  <si>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</si>
  <si>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</si>
  <si>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</si>
  <si>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</si>
  <si>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</si>
  <si>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</si>
  <si>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</si>
  <si>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</si>
  <si>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</si>
  <si>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</si>
  <si>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</si>
  <si>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</si>
  <si>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</si>
  <si>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</si>
  <si>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</si>
  <si>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</si>
  <si>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</si>
  <si>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</si>
  <si>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</si>
  <si>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</si>
  <si>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</si>
  <si>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</si>
  <si>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</si>
  <si>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</si>
  <si>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</si>
  <si>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</si>
  <si>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</si>
  <si>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</si>
  <si>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</si>
  <si>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</si>
  <si>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</si>
  <si>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</si>
  <si>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</si>
  <si>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</si>
  <si>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</si>
  <si>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</si>
  <si>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</si>
  <si>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</si>
  <si>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</si>
  <si>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</si>
  <si>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</si>
  <si>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</si>
  <si>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</si>
  <si>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</si>
  <si>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</si>
  <si>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</si>
  <si>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</si>
  <si>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</si>
  <si>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</si>
  <si>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</si>
  <si>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</si>
  <si>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</si>
  <si>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</si>
  <si>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</si>
  <si>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</si>
  <si>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</si>
  <si>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</si>
  <si>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</si>
  <si>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</si>
  <si>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</si>
  <si>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</si>
  <si>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</si>
  <si>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</si>
  <si>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</si>
  <si>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</si>
  <si>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</si>
  <si>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</si>
  <si>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</si>
  <si>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</si>
  <si>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</si>
  <si>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</si>
  <si>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</si>
  <si>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</si>
  <si>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</si>
  <si>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</si>
  <si>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</si>
  <si>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</si>
  <si>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</si>
  <si>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</si>
  <si>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</si>
  <si>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</si>
  <si>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</si>
  <si>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</si>
  <si>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</si>
  <si>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</si>
  <si>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</si>
  <si>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</si>
  <si>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</si>
  <si>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</si>
  <si>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</si>
  <si>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</si>
  <si>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</si>
  <si>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</si>
  <si>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</si>
  <si>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</si>
  <si>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</si>
  <si>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</si>
  <si>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</si>
  <si>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</si>
  <si>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</si>
  <si>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</si>
  <si>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</si>
  <si>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</si>
  <si>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</si>
  <si>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</si>
  <si>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</si>
  <si>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</si>
  <si>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</si>
  <si>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</si>
  <si>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</si>
  <si>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</si>
  <si>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</si>
  <si>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</si>
  <si>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</si>
  <si>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</si>
  <si>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</si>
  <si>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</si>
  <si>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</si>
  <si>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</si>
  <si>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</si>
  <si>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</si>
  <si>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</si>
  <si>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</si>
  <si>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</si>
  <si>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</si>
  <si>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</si>
  <si>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</si>
  <si>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</si>
  <si>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</si>
  <si>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</si>
  <si>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</si>
  <si>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</si>
  <si>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</si>
  <si>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</si>
  <si>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</si>
  <si>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</si>
  <si>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</si>
  <si>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</si>
  <si>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</si>
  <si>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</si>
  <si>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</si>
  <si>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</si>
  <si>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</si>
  <si>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</si>
  <si>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</si>
  <si>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</si>
  <si>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</si>
  <si>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</si>
  <si>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</si>
  <si>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</si>
  <si>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</si>
  <si>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</si>
  <si>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</si>
  <si>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</si>
  <si>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</si>
  <si>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</si>
  <si>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</si>
  <si>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</si>
  <si>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</si>
  <si>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</si>
  <si>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</si>
  <si>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</si>
  <si>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</si>
  <si>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</si>
  <si>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</si>
  <si>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</si>
  <si>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</si>
  <si>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</si>
  <si>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</si>
  <si>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</si>
  <si>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</si>
  <si>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</si>
  <si>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</si>
  <si>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</si>
  <si>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</si>
  <si>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</si>
  <si>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</si>
  <si>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</si>
  <si>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</si>
  <si>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</si>
  <si>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</si>
  <si>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</si>
  <si>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</si>
  <si>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</si>
  <si>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</si>
  <si>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</si>
  <si>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</si>
  <si>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</si>
  <si>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</si>
  <si>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</si>
  <si>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</si>
  <si>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</si>
  <si>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</si>
  <si>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</si>
  <si>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</si>
  <si>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</si>
  <si>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</si>
  <si>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</si>
  <si>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</si>
  <si>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</si>
  <si>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</si>
  <si>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</si>
  <si>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</si>
  <si>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</si>
  <si>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</si>
  <si>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</si>
  <si>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</si>
  <si>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</si>
  <si>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</si>
  <si>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</si>
  <si>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</si>
  <si>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</si>
  <si>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</si>
  <si>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</si>
  <si>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</si>
  <si>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</si>
  <si>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</si>
  <si>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</si>
  <si>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</si>
  <si>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</si>
  <si>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</si>
  <si>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</si>
  <si>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</si>
  <si>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</si>
  <si>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</si>
  <si>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</si>
  <si>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</si>
  <si>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</si>
  <si>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</si>
  <si>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</si>
  <si>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</si>
  <si>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</si>
  <si>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</si>
  <si>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</si>
  <si>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</si>
  <si>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</si>
  <si>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</si>
  <si>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</si>
  <si>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</si>
  <si>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</si>
  <si>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</si>
  <si>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</si>
  <si>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</si>
  <si>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</si>
  <si>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</si>
  <si>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</si>
  <si>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</si>
  <si>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</si>
  <si>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</si>
  <si>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</si>
  <si>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</si>
  <si>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</si>
  <si>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</si>
  <si>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</si>
  <si>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</si>
  <si>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</si>
  <si>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</si>
  <si>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</si>
  <si>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</si>
  <si>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</si>
  <si>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</si>
  <si>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</si>
  <si>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</si>
  <si>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</si>
  <si>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</si>
  <si>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</si>
  <si>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</si>
  <si>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</si>
  <si>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</si>
  <si>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</si>
  <si>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</si>
  <si>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</si>
  <si>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</si>
  <si>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</si>
  <si>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</si>
  <si>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</si>
  <si>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</si>
  <si>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</si>
  <si>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</si>
  <si>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</si>
  <si>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</si>
  <si>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</si>
  <si>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</si>
  <si>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</si>
  <si>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</si>
  <si>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</si>
  <si>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</si>
  <si>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</si>
  <si>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</si>
  <si>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</si>
  <si>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</si>
  <si>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</si>
  <si>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</si>
  <si>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</si>
  <si>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</si>
  <si>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</si>
  <si>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</si>
  <si>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</si>
  <si>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</si>
  <si>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</si>
  <si>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</si>
  <si>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</si>
  <si>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</si>
  <si>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</si>
  <si>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</si>
  <si>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</si>
  <si>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</si>
  <si>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</si>
  <si>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</si>
  <si>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</si>
  <si>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</si>
  <si>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</si>
  <si>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</si>
  <si>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</si>
  <si>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</si>
  <si>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</si>
  <si>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</si>
  <si>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</si>
  <si>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</si>
  <si>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</si>
  <si>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</si>
  <si>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</si>
  <si>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</si>
  <si>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</si>
  <si>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</si>
  <si>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</si>
  <si>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</si>
  <si>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</si>
  <si>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</si>
  <si>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</si>
  <si>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</si>
  <si>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</si>
  <si>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</si>
  <si>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</si>
  <si>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</si>
  <si>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</si>
  <si>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</si>
  <si>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</si>
  <si>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</si>
  <si>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</si>
  <si>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</si>
  <si>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</si>
  <si>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</si>
  <si>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</si>
  <si>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</si>
  <si>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</si>
  <si>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</si>
  <si>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</si>
  <si>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</si>
  <si>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</si>
  <si>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</si>
  <si>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</si>
  <si>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</si>
  <si>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</si>
  <si>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</si>
  <si>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</si>
  <si>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</si>
  <si>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</si>
  <si>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</si>
  <si>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</si>
  <si>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</si>
  <si>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</si>
  <si>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</si>
  <si>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</si>
  <si>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</si>
  <si>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</si>
  <si>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</si>
  <si>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</si>
  <si>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</si>
  <si>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</si>
  <si>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</si>
  <si>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</si>
  <si>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</si>
  <si>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</si>
  <si>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</si>
  <si>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</si>
  <si>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</si>
  <si>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</si>
  <si>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</si>
  <si>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</si>
  <si>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</si>
  <si>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</si>
  <si>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</si>
  <si>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</si>
  <si>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</si>
  <si>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</si>
  <si>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</si>
  <si>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</si>
  <si>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</si>
  <si>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</si>
  <si>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</si>
  <si>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</si>
  <si>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</si>
  <si>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</si>
  <si>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</si>
  <si>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</si>
  <si>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</si>
  <si>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</si>
  <si>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</si>
  <si>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</si>
  <si>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</si>
  <si>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</si>
  <si>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</si>
  <si>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</si>
  <si>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</si>
  <si>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</si>
  <si>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</si>
  <si>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</si>
  <si>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</si>
  <si>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</si>
  <si>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</si>
  <si>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</si>
  <si>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</si>
  <si>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</si>
  <si>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</si>
  <si>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</si>
  <si>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</si>
  <si>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</si>
  <si>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</si>
  <si>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</si>
  <si>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</si>
  <si>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</si>
  <si>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</si>
  <si>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</si>
  <si>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</si>
  <si>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</si>
  <si>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</si>
  <si>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</si>
  <si>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</si>
  <si>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</si>
  <si>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</si>
  <si>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</si>
  <si>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</si>
  <si>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</si>
  <si>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</si>
  <si>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</si>
  <si>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</si>
  <si>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</si>
  <si>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</si>
  <si>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</si>
  <si>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</si>
  <si>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</si>
  <si>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</si>
  <si>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</si>
  <si>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</si>
  <si>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</si>
  <si>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</si>
  <si>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</si>
  <si>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</si>
  <si>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</si>
  <si>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</si>
  <si>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</si>
  <si>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</si>
  <si>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</si>
  <si>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</si>
  <si>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</si>
  <si>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</si>
  <si>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</si>
  <si>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</si>
  <si>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</si>
  <si>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</si>
  <si>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</si>
  <si>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</si>
  <si>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</si>
  <si>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</si>
  <si>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</si>
  <si>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</si>
  <si>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</si>
  <si>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</si>
  <si>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</si>
  <si>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</si>
  <si>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</si>
  <si>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</si>
  <si>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</si>
  <si>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</si>
  <si>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</si>
  <si>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</si>
  <si>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</si>
  <si>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</si>
  <si>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</si>
  <si>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</si>
  <si>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</si>
  <si>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</si>
  <si>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</si>
  <si>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</si>
  <si>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</si>
  <si>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</si>
  <si>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</si>
  <si>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</si>
  <si>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</si>
  <si>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</si>
  <si>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</si>
  <si>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</si>
  <si>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</si>
  <si>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</si>
  <si>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</si>
  <si>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</si>
  <si>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</si>
  <si>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</si>
  <si>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</si>
  <si>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</si>
  <si>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</si>
  <si>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</si>
  <si>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</si>
  <si>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</si>
  <si>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</si>
  <si>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</si>
  <si>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</si>
  <si>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</si>
  <si>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</si>
  <si>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</si>
  <si>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</si>
  <si>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</si>
  <si>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</si>
  <si>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</si>
  <si>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</si>
  <si>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</si>
  <si>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</si>
  <si>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</si>
  <si>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</si>
  <si>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</si>
  <si>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</si>
  <si>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</si>
  <si>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</si>
  <si>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</si>
  <si>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</si>
  <si>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</si>
  <si>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</si>
  <si>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</si>
  <si>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</si>
  <si>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</si>
  <si>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</si>
  <si>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</si>
  <si>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</si>
  <si>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</si>
  <si>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</si>
  <si>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</si>
  <si>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</si>
  <si>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</si>
  <si>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</si>
  <si>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</si>
  <si>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</si>
  <si>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</si>
  <si>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</si>
  <si>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</si>
  <si>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</si>
  <si>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</si>
  <si>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</si>
  <si>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</si>
  <si>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</si>
  <si>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</si>
  <si>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</si>
  <si>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</si>
  <si>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</si>
  <si>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</si>
  <si>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</si>
  <si>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</si>
  <si>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</si>
  <si>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</si>
  <si>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</si>
  <si>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</si>
  <si>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</si>
  <si>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</si>
  <si>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</si>
  <si>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</si>
  <si>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</si>
  <si>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</si>
  <si>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</si>
  <si>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</si>
  <si>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</si>
  <si>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</si>
  <si>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</si>
  <si>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</si>
  <si>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</si>
  <si>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</si>
  <si>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</si>
  <si>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</si>
  <si>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</si>
  <si>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</si>
  <si>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</si>
  <si>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</si>
  <si>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</si>
  <si>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</si>
  <si>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</si>
  <si>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</si>
  <si>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</si>
  <si>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</si>
  <si>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</si>
  <si>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</si>
  <si>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</si>
  <si>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</si>
  <si>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</si>
  <si>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</si>
  <si>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</si>
  <si>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</si>
  <si>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</si>
  <si>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</si>
  <si>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</si>
  <si>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</si>
  <si>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</si>
  <si>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</si>
  <si>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</si>
  <si>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</si>
  <si>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</si>
  <si>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</si>
  <si>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</si>
  <si>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</si>
  <si>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</si>
  <si>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</si>
  <si>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</si>
  <si>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</si>
  <si>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</si>
  <si>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</si>
  <si>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</si>
  <si>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</si>
  <si>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</si>
  <si>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</si>
  <si>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</si>
  <si>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</si>
  <si>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</si>
  <si>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</si>
  <si>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</si>
  <si>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</si>
  <si>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</si>
  <si>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</si>
  <si>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</si>
  <si>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</si>
  <si>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</si>
  <si>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</si>
  <si>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</si>
  <si>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</si>
  <si>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</si>
  <si>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</si>
  <si>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</si>
  <si>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</si>
  <si>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</si>
  <si>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</si>
  <si>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</si>
  <si>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</si>
  <si>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</si>
  <si>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</si>
  <si>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</si>
  <si>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</si>
  <si>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</si>
  <si>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</si>
  <si>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</si>
  <si>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</si>
  <si>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</si>
  <si>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</si>
  <si>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</si>
  <si>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</si>
  <si>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</si>
  <si>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</si>
  <si>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</si>
  <si>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</si>
  <si>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</si>
  <si>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</si>
  <si>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</si>
  <si>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</si>
  <si>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</si>
  <si>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</si>
  <si>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</si>
  <si>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</si>
  <si>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</si>
  <si>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</si>
  <si>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</si>
  <si>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</si>
  <si>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</si>
  <si>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</si>
  <si>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</si>
  <si>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</si>
  <si>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</si>
  <si>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</si>
  <si>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</si>
  <si>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</si>
  <si>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</si>
  <si>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</si>
  <si>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</si>
  <si>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</si>
  <si>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</si>
  <si>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</si>
  <si>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</si>
  <si>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</si>
  <si>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</si>
  <si>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</si>
  <si>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</si>
  <si>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</si>
  <si>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</si>
  <si>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</si>
  <si>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</si>
  <si>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</si>
  <si>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</si>
  <si>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</si>
  <si>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</si>
  <si>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</si>
  <si>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</si>
  <si>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</si>
  <si>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</si>
  <si>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</si>
  <si>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</si>
  <si>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</si>
  <si>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</si>
  <si>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</si>
  <si>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</si>
  <si>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</si>
  <si>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</si>
  <si>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</si>
  <si>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</si>
  <si>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</si>
  <si>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</si>
  <si>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</si>
  <si>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</si>
  <si>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</si>
  <si>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</si>
  <si>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</si>
  <si>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</si>
  <si>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</si>
  <si>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</si>
  <si>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</si>
  <si>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</si>
  <si>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</si>
  <si>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</si>
  <si>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</si>
  <si>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</si>
  <si>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</si>
  <si>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</si>
  <si>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</si>
  <si>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</si>
  <si>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</si>
  <si>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</si>
  <si>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</si>
  <si>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</si>
  <si>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</si>
  <si>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</si>
  <si>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</si>
  <si>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</si>
  <si>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</si>
  <si>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</si>
  <si>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</si>
  <si>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</si>
  <si>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</si>
  <si>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</si>
  <si>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</si>
  <si>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</si>
  <si>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</si>
  <si>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</si>
  <si>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</si>
  <si>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</si>
  <si>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</si>
  <si>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</si>
  <si>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</si>
  <si>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</si>
  <si>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</si>
  <si>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</si>
  <si>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</si>
  <si>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</si>
  <si>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</si>
  <si>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</si>
  <si>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</si>
  <si>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</si>
  <si>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</si>
  <si>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</si>
  <si>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</si>
  <si>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</si>
  <si>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</si>
  <si>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</si>
  <si>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</si>
  <si>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</si>
  <si>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</si>
  <si>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</si>
  <si>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</si>
  <si>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</si>
  <si>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</si>
  <si>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</si>
  <si>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</si>
  <si>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</si>
  <si>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</si>
  <si>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</si>
  <si>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</si>
  <si>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</si>
  <si>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</si>
  <si>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</si>
  <si>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</si>
  <si>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</si>
  <si>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</si>
  <si>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</si>
  <si>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</si>
  <si>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</si>
  <si>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</si>
  <si>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</si>
  <si>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</si>
  <si>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</si>
  <si>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</si>
  <si>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</si>
  <si>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</si>
  <si>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</si>
  <si>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</si>
  <si>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</si>
  <si>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</si>
  <si>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</si>
  <si>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</si>
  <si>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</si>
  <si>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</si>
  <si>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</si>
  <si>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</si>
  <si>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</si>
  <si>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</si>
  <si>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</si>
  <si>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</si>
  <si>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</si>
  <si>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</si>
  <si>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</si>
  <si>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</si>
  <si>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</si>
  <si>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</si>
  <si>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</si>
  <si>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</si>
  <si>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</si>
  <si>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</si>
  <si>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</si>
  <si>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</si>
  <si>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</si>
  <si>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</si>
  <si>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</si>
  <si>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</si>
  <si>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</si>
  <si>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</si>
  <si>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</si>
  <si>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</si>
  <si>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</si>
  <si>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</si>
  <si>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</si>
  <si>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</si>
  <si>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</si>
  <si>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</si>
  <si>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</si>
  <si>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</si>
  <si>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</si>
  <si>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</si>
  <si>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</si>
  <si>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</si>
  <si>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</si>
  <si>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</si>
  <si>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</si>
  <si>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</si>
  <si>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</si>
  <si>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</si>
  <si>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</si>
  <si>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</si>
  <si>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</si>
  <si>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</si>
  <si>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</si>
  <si>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</si>
  <si>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</si>
  <si>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</si>
  <si>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</si>
  <si>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</si>
  <si>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</si>
  <si>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</si>
  <si>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</si>
  <si>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</si>
  <si>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</si>
  <si>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</si>
  <si>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</si>
  <si>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</si>
  <si>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</si>
  <si>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</si>
  <si>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</si>
  <si>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</si>
  <si>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</si>
  <si>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</si>
  <si>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</si>
  <si>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</si>
  <si>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</si>
  <si>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</si>
  <si>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</si>
  <si>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</si>
  <si>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</si>
  <si>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</si>
  <si>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</si>
  <si>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</si>
  <si>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</si>
  <si>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</si>
  <si>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</si>
  <si>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</si>
  <si>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</si>
  <si>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</si>
  <si>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</si>
  <si>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</si>
  <si>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</si>
  <si>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</si>
  <si>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</si>
  <si>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</si>
  <si>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</si>
  <si>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</si>
  <si>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</si>
  <si>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</si>
  <si>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</si>
  <si>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</si>
  <si>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</si>
  <si>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</si>
  <si>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</si>
  <si>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</si>
  <si>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</si>
  <si>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</si>
  <si>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</si>
  <si>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</si>
  <si>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</si>
  <si>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</si>
  <si>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</si>
  <si>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</si>
  <si>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</si>
  <si>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</si>
  <si>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</si>
  <si>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</si>
  <si>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</si>
  <si>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</si>
  <si>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</si>
  <si>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</si>
  <si>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</si>
  <si>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</si>
  <si>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</si>
  <si>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</si>
  <si>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</si>
  <si>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</si>
  <si>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</si>
  <si>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</si>
  <si>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</si>
  <si>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</si>
  <si>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</si>
  <si>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</si>
  <si>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</si>
  <si>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</si>
  <si>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</si>
  <si>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</si>
  <si>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</si>
  <si>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</si>
  <si>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</si>
  <si>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</si>
  <si>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</si>
  <si>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</si>
  <si>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</si>
  <si>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</si>
  <si>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</si>
  <si>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</si>
  <si>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</si>
  <si>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</si>
  <si>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</si>
  <si>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</si>
  <si>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</si>
  <si>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</si>
  <si>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</si>
  <si>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</si>
  <si>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</si>
  <si>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</si>
  <si>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</si>
  <si>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</si>
  <si>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</si>
  <si>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</si>
  <si>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</si>
  <si>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</si>
  <si>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</si>
  <si>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</si>
  <si>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</si>
  <si>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</si>
  <si>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</si>
  <si>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</si>
  <si>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</si>
  <si>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</si>
  <si>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</si>
  <si>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</si>
  <si>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</si>
  <si>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</si>
  <si>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</si>
  <si>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</si>
  <si>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</si>
  <si>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</si>
  <si>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</si>
  <si>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</si>
  <si>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</si>
  <si>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</si>
  <si>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</si>
  <si>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</si>
  <si>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</si>
  <si>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</si>
  <si>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</si>
  <si>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</si>
  <si>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</si>
  <si>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</si>
  <si>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</si>
  <si>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</si>
  <si>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</si>
  <si>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</si>
  <si>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</si>
  <si>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</si>
  <si>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</si>
  <si>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</si>
  <si>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</si>
  <si>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</si>
  <si>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</si>
  <si>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</si>
  <si>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</si>
  <si>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</si>
  <si>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</si>
  <si>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</si>
  <si>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</si>
  <si>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</si>
  <si>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</si>
  <si>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</si>
  <si>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</si>
  <si>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</si>
  <si>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</si>
  <si>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</si>
  <si>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</si>
  <si>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</si>
  <si>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</si>
  <si>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</si>
  <si>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</si>
  <si>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</si>
  <si>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</si>
  <si>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</si>
  <si>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</si>
  <si>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</si>
  <si>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</si>
  <si>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</si>
  <si>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</si>
  <si>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</si>
  <si>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</si>
  <si>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</si>
  <si>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</si>
  <si>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</si>
  <si>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</si>
  <si>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</si>
  <si>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</si>
  <si>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</si>
  <si>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</si>
  <si>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</si>
  <si>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</si>
  <si>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</si>
  <si>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</si>
  <si>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</si>
  <si>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</si>
  <si>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</si>
  <si>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</si>
  <si>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</si>
  <si>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</si>
  <si>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</si>
  <si>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</si>
  <si>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</si>
  <si>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</si>
  <si>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</si>
  <si>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</si>
  <si>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</si>
  <si>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</si>
  <si>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</si>
  <si>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</si>
  <si>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</si>
  <si>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</si>
  <si>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</si>
  <si>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</si>
  <si>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</si>
  <si>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</si>
  <si>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</si>
  <si>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</si>
  <si>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</si>
  <si>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</si>
  <si>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</si>
  <si>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</si>
  <si>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</si>
  <si>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</si>
  <si>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</si>
  <si>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</si>
  <si>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</si>
  <si>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</si>
  <si>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</si>
  <si>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</si>
  <si>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</si>
  <si>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</si>
  <si>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</si>
  <si>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</si>
  <si>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</si>
  <si>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</si>
  <si>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</si>
  <si>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</si>
  <si>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</si>
  <si>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</si>
  <si>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</si>
  <si>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</si>
  <si>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</si>
  <si>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</si>
  <si>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</si>
  <si>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</si>
  <si>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</si>
  <si>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</si>
  <si>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</si>
  <si>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</si>
  <si>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</si>
  <si>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</si>
  <si>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</si>
  <si>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</si>
  <si>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</si>
  <si>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</si>
  <si>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</si>
  <si>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</si>
  <si>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</si>
  <si>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</si>
  <si>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</si>
  <si>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</si>
  <si>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</si>
  <si>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</si>
  <si>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</si>
  <si>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</si>
  <si>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</si>
  <si>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</si>
  <si>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</si>
  <si>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</si>
  <si>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</si>
  <si>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</si>
  <si>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</si>
  <si>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</si>
  <si>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</si>
  <si>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</si>
  <si>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</si>
  <si>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</si>
  <si>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</si>
  <si>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</si>
  <si>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</si>
  <si>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</si>
  <si>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</si>
  <si>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</si>
  <si>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</si>
  <si>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</si>
  <si>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</si>
  <si>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</si>
  <si>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</si>
  <si>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</si>
  <si>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</si>
  <si>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</si>
  <si>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</si>
  <si>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</si>
  <si>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</si>
  <si>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</si>
  <si>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</si>
  <si>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</si>
  <si>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</si>
  <si>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</si>
  <si>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</si>
  <si>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</si>
  <si>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</si>
  <si>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</si>
  <si>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</si>
  <si>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</si>
  <si>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</si>
  <si>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</si>
  <si>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</si>
  <si>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</si>
  <si>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</si>
  <si>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</si>
  <si>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</si>
  <si>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</si>
  <si>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</si>
  <si>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</si>
  <si>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</si>
  <si>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</si>
  <si>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</si>
  <si>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</si>
  <si>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</si>
  <si>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</si>
  <si>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</si>
  <si>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</si>
  <si>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</si>
  <si>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</si>
  <si>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</si>
  <si>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</si>
  <si>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</si>
  <si>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</si>
  <si>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</si>
  <si>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</si>
  <si>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</si>
  <si>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</si>
  <si>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</si>
  <si>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</si>
  <si>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</si>
  <si>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</si>
  <si>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</si>
  <si>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</si>
  <si>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</si>
  <si>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</si>
  <si>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</si>
  <si>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</si>
  <si>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</si>
  <si>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</si>
  <si>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</si>
  <si>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</si>
  <si>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</si>
  <si>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</si>
  <si>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</si>
  <si>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</si>
  <si>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</si>
  <si>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</si>
  <si>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</si>
  <si>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</si>
  <si>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</si>
  <si>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</si>
  <si>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</si>
  <si>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</si>
  <si>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</si>
  <si>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</si>
  <si>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</si>
  <si>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</si>
  <si>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</si>
  <si>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</si>
  <si>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</si>
  <si>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</si>
  <si>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</si>
  <si>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</si>
  <si>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</si>
  <si>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</si>
  <si>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</si>
  <si>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</si>
  <si>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</si>
  <si>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</si>
  <si>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</si>
  <si>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</si>
  <si>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</si>
  <si>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</si>
  <si>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</si>
  <si>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</si>
  <si>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</si>
  <si>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</si>
  <si>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</si>
  <si>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</si>
  <si>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</si>
  <si>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</si>
  <si>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</si>
  <si>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</si>
  <si>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</si>
  <si>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</si>
  <si>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</si>
  <si>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</si>
  <si>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</si>
  <si>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</si>
  <si>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</si>
  <si>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</si>
  <si>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</si>
  <si>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</si>
  <si>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</si>
  <si>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</si>
  <si>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</si>
  <si>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</si>
  <si>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</si>
  <si>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</si>
  <si>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</si>
  <si>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</si>
  <si>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</si>
  <si>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</si>
  <si>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</si>
  <si>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</si>
  <si>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</si>
  <si>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</si>
  <si>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</si>
  <si>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</si>
  <si>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</si>
  <si>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</si>
  <si>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</si>
  <si>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</si>
  <si>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</si>
  <si>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</si>
  <si>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</si>
  <si>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</si>
  <si>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</si>
  <si>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</si>
  <si>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</si>
  <si>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</si>
  <si>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</si>
  <si>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</si>
  <si>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</si>
  <si>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</si>
  <si>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</si>
  <si>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</si>
  <si>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</si>
  <si>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</si>
  <si>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</si>
  <si>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</si>
  <si>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</si>
  <si>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</si>
  <si>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</si>
  <si>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</si>
  <si>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</si>
  <si>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</si>
  <si>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</si>
  <si>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</si>
  <si>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</si>
  <si>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</si>
  <si>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</si>
  <si>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</si>
  <si>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</si>
  <si>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</si>
  <si>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</si>
  <si>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</si>
  <si>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</si>
  <si>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</si>
  <si>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</si>
  <si>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</si>
  <si>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</si>
  <si>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</si>
  <si>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</si>
  <si>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</si>
  <si>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</si>
  <si>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</si>
  <si>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</si>
  <si>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</si>
  <si>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</si>
  <si>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</si>
  <si>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</si>
  <si>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</si>
  <si>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</si>
  <si>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</si>
  <si>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</si>
  <si>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</si>
  <si>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</si>
  <si>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</si>
  <si>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</si>
  <si>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</si>
  <si>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</si>
  <si>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</si>
  <si>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</si>
  <si>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</si>
  <si>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</si>
  <si>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</si>
  <si>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</si>
  <si>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</si>
  <si>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</si>
  <si>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</si>
  <si>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</si>
  <si>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</si>
  <si>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</si>
  <si>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</si>
  <si>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</si>
  <si>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</si>
  <si>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</si>
  <si>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</si>
  <si>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</si>
  <si>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</si>
  <si>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</si>
  <si>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</si>
  <si>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</si>
  <si>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</si>
  <si>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</si>
  <si>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</si>
  <si>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</si>
  <si>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</si>
  <si>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</si>
  <si>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</si>
  <si>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</si>
  <si>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</si>
  <si>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</si>
  <si>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</si>
  <si>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</si>
  <si>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</si>
  <si>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</si>
  <si>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</si>
  <si>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</si>
  <si>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</si>
  <si>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</si>
  <si>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</si>
  <si>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</si>
  <si>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</si>
  <si>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</si>
  <si>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</si>
  <si>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</si>
  <si>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</si>
  <si>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</si>
  <si>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</si>
  <si>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</si>
  <si>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</si>
  <si>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</si>
  <si>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</si>
  <si>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</si>
  <si>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</si>
  <si>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</si>
  <si>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</si>
  <si>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</si>
  <si>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</si>
  <si>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</si>
  <si>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</si>
  <si>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</si>
  <si>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</si>
  <si>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</si>
  <si>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</si>
  <si>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</si>
  <si>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</si>
  <si>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</si>
  <si>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</si>
  <si>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</si>
  <si>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</si>
  <si>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</si>
  <si>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</si>
  <si>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</si>
  <si>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</si>
  <si>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</si>
  <si>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</si>
  <si>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</si>
  <si>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</si>
  <si>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</si>
  <si>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</si>
  <si>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</si>
  <si>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</si>
  <si>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</si>
  <si>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</si>
  <si>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</si>
  <si>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</si>
  <si>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</si>
  <si>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</si>
  <si>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</si>
  <si>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</si>
  <si>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</si>
  <si>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</si>
  <si>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</si>
  <si>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</si>
  <si>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</si>
  <si>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</si>
  <si>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</si>
  <si>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</si>
  <si>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</si>
  <si>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</si>
  <si>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</si>
  <si>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</si>
  <si>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</si>
  <si>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</si>
  <si>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</si>
  <si>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</si>
  <si>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</si>
  <si>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</si>
  <si>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</si>
  <si>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</si>
  <si>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</si>
  <si>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</si>
  <si>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</si>
  <si>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</si>
  <si>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</si>
  <si>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</si>
  <si>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</si>
  <si>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</si>
  <si>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</si>
  <si>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</si>
  <si>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</si>
  <si>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</si>
  <si>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</si>
  <si>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</si>
  <si>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</si>
  <si>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</si>
  <si>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</si>
  <si>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</si>
  <si>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</si>
  <si>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</si>
  <si>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</si>
  <si>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</si>
  <si>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</si>
  <si>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</si>
  <si>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</si>
  <si>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</si>
  <si>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</si>
  <si>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</si>
  <si>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</si>
  <si>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</si>
  <si>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</si>
  <si>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</si>
  <si>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</si>
  <si>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</si>
  <si>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</si>
  <si>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</si>
  <si>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</si>
  <si>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</si>
  <si>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</si>
  <si>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</si>
  <si>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</si>
  <si>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</si>
  <si>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</si>
  <si>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</si>
  <si>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</si>
  <si>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</si>
  <si>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</si>
  <si>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</si>
  <si>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</si>
  <si>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</si>
  <si>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</si>
  <si>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</si>
  <si>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</si>
  <si>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</si>
  <si>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</si>
  <si>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</si>
  <si>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</si>
  <si>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</si>
  <si>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</si>
  <si>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</si>
  <si>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</si>
  <si>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</si>
  <si>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</si>
  <si>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</si>
  <si>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</si>
  <si>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</si>
  <si>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</si>
  <si>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</si>
  <si>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</si>
  <si>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</si>
  <si>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</si>
  <si>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</si>
  <si>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</si>
  <si>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</si>
  <si>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</si>
  <si>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</si>
  <si>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</si>
  <si>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</si>
  <si>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</si>
  <si>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</si>
  <si>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</si>
  <si>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</si>
  <si>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</si>
  <si>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</si>
  <si>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</si>
  <si>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</si>
  <si>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</si>
  <si>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</si>
  <si>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</si>
  <si>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</si>
  <si>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</si>
  <si>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</si>
  <si>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</si>
  <si>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</si>
  <si>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</si>
  <si>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</si>
  <si>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</si>
  <si>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</si>
  <si>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</si>
  <si>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</si>
  <si>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</si>
  <si>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</si>
  <si>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</si>
  <si>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</si>
  <si>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</si>
  <si>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</si>
  <si>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</si>
  <si>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</si>
  <si>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</si>
  <si>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</si>
  <si>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</si>
  <si>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</si>
  <si>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</si>
  <si>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</si>
  <si>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</si>
  <si>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</si>
  <si>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</si>
  <si>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</si>
  <si>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</si>
  <si>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</si>
  <si>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</si>
  <si>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</si>
  <si>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</si>
  <si>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</si>
  <si>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</si>
  <si>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</si>
  <si>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</si>
  <si>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</si>
  <si>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</si>
  <si>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</si>
  <si>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</si>
  <si>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</si>
  <si>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</si>
  <si>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</si>
  <si>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</si>
  <si>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</si>
  <si>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</si>
  <si>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</si>
  <si>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</si>
  <si>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</si>
  <si>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</si>
  <si>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</si>
  <si>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</si>
  <si>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</si>
  <si>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</si>
  <si>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</si>
  <si>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</si>
  <si>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</si>
  <si>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</si>
  <si>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</si>
  <si>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</si>
  <si>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</si>
  <si>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</si>
  <si>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</si>
  <si>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</si>
  <si>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</si>
  <si>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</si>
  <si>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</si>
  <si>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</si>
  <si>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</si>
  <si>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</si>
  <si>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</si>
  <si>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</si>
  <si>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</si>
  <si>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</si>
  <si>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</si>
  <si>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</si>
  <si>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</si>
  <si>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</si>
  <si>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</si>
  <si>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</si>
  <si>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</si>
  <si>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</si>
  <si>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</si>
  <si>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</si>
  <si>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</si>
  <si>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</si>
  <si>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</si>
  <si>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</si>
  <si>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</si>
  <si>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</si>
  <si>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</si>
  <si>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</si>
  <si>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</si>
  <si>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</si>
  <si>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</si>
  <si>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</si>
  <si>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</si>
  <si>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</si>
  <si>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</si>
  <si>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</si>
  <si>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</si>
  <si>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</si>
  <si>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</si>
  <si>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</si>
  <si>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</si>
  <si>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</si>
  <si>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</si>
  <si>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</si>
  <si>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</si>
  <si>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</si>
  <si>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</si>
  <si>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</si>
  <si>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</si>
  <si>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</si>
  <si>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</si>
  <si>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</si>
  <si>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</si>
  <si>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</si>
  <si>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</si>
  <si>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</si>
  <si>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</si>
  <si>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</si>
  <si>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</si>
  <si>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</si>
  <si>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</si>
  <si>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</si>
  <si>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</si>
  <si>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</si>
  <si>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</si>
  <si>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</si>
  <si>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</si>
  <si>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</si>
  <si>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</si>
  <si>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</si>
  <si>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</si>
  <si>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</si>
  <si>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</si>
  <si>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</si>
  <si>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</si>
  <si>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</si>
  <si>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</si>
  <si>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</si>
  <si>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</si>
  <si>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</si>
  <si>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</si>
  <si>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</si>
  <si>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</si>
  <si>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</si>
  <si>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</si>
  <si>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</si>
  <si>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</si>
  <si>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</si>
  <si>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</si>
  <si>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</si>
  <si>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</si>
  <si>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</si>
  <si>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</si>
  <si>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</si>
  <si>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</si>
  <si>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</si>
  <si>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</si>
  <si>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</si>
  <si>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</si>
  <si>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</si>
  <si>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</si>
  <si>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</si>
  <si>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</si>
  <si>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</si>
  <si>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</si>
  <si>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</si>
  <si>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</si>
  <si>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</si>
  <si>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</si>
  <si>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</si>
  <si>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</si>
  <si>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</si>
  <si>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</si>
  <si>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</si>
  <si>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</si>
  <si>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</si>
  <si>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</si>
  <si>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</si>
  <si>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</si>
  <si>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</si>
  <si>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</si>
  <si>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</si>
  <si>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</si>
  <si>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</si>
  <si>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</si>
  <si>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</si>
  <si>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</si>
  <si>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</si>
  <si>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</si>
  <si>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</si>
  <si>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</si>
  <si>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</si>
  <si>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</si>
  <si>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</si>
  <si>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</si>
  <si>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</si>
  <si>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</si>
  <si>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</si>
  <si>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</si>
  <si>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</si>
  <si>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</si>
  <si>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</si>
  <si>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</si>
  <si>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</si>
  <si>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</si>
  <si>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</si>
  <si>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</si>
  <si>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</si>
  <si>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</si>
  <si>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</si>
  <si>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</si>
  <si>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</si>
  <si>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</si>
  <si>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</si>
  <si>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</si>
  <si>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</si>
  <si>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</si>
  <si>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</si>
  <si>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</si>
  <si>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</si>
  <si>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</si>
  <si>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</si>
  <si>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</si>
  <si>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</si>
  <si>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</si>
  <si>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</si>
  <si>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</si>
  <si>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</si>
  <si>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</si>
  <si>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</si>
  <si>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</si>
  <si>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</si>
  <si>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</si>
  <si>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</si>
  <si>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</si>
  <si>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</si>
  <si>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</si>
  <si>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</si>
  <si>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</si>
  <si>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</si>
  <si>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</si>
  <si>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</si>
  <si>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</si>
  <si>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</si>
  <si>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</si>
  <si>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</si>
  <si>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</si>
  <si>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</si>
  <si>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</si>
  <si>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</si>
  <si>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</si>
  <si>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</si>
  <si>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</si>
  <si>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</si>
  <si>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</si>
  <si>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</si>
  <si>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</si>
  <si>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</si>
  <si>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</si>
  <si>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</si>
  <si>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</si>
  <si>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</si>
  <si>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</si>
  <si>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</si>
  <si>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</si>
  <si>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</si>
  <si>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</si>
  <si>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</si>
  <si>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</si>
  <si>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</si>
  <si>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</si>
  <si>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</si>
  <si>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</si>
  <si>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</si>
  <si>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</si>
  <si>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</si>
  <si>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</si>
  <si>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</si>
  <si>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</si>
  <si>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</si>
  <si>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</si>
  <si>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</si>
  <si>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</si>
  <si>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</si>
  <si>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</si>
  <si>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</si>
  <si>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</si>
  <si>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</si>
  <si>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</si>
  <si>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</si>
  <si>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</si>
  <si>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</si>
  <si>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</si>
  <si>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</si>
  <si>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</si>
  <si>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</si>
  <si>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</si>
  <si>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</si>
  <si>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</si>
  <si>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</si>
  <si>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</si>
  <si>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</si>
  <si>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</si>
  <si>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</si>
  <si>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</si>
  <si>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</si>
  <si>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</si>
  <si>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</si>
  <si>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</si>
  <si>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</si>
  <si>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</si>
  <si>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</si>
  <si>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</si>
  <si>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</si>
  <si>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</si>
  <si>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</si>
  <si>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</si>
  <si>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</si>
  <si>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</si>
  <si>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</si>
  <si>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</si>
  <si>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</si>
  <si>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</si>
  <si>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</si>
  <si>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</si>
  <si>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</si>
  <si>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</si>
  <si>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</si>
  <si>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</si>
  <si>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</si>
  <si>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</si>
  <si>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</si>
  <si>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</si>
  <si>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</si>
  <si>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</si>
  <si>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</si>
  <si>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</si>
  <si>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</si>
  <si>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</si>
  <si>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</si>
  <si>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</si>
  <si>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</si>
  <si>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</si>
  <si>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</si>
  <si>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</si>
  <si>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</si>
  <si>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</si>
  <si>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</si>
  <si>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</si>
  <si>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</si>
  <si>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</si>
  <si>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</si>
  <si>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</si>
  <si>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</si>
  <si>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</si>
  <si>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</si>
  <si>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</si>
  <si>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</si>
  <si>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</si>
  <si>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</si>
  <si>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</si>
  <si>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</si>
  <si>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</si>
  <si>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</si>
  <si>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</si>
  <si>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</si>
  <si>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</si>
  <si>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</si>
  <si>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</si>
  <si>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</si>
  <si>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</si>
  <si>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</si>
  <si>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</si>
  <si>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</si>
  <si>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</si>
  <si>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</si>
  <si>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</si>
  <si>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</si>
  <si>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</si>
  <si>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</si>
  <si>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</si>
  <si>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</si>
  <si>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</si>
  <si>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</si>
  <si>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</si>
  <si>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</si>
  <si>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</si>
  <si>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</si>
  <si>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</si>
  <si>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</si>
  <si>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</si>
  <si>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</si>
  <si>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</si>
  <si>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</si>
  <si>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</si>
  <si>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</si>
  <si>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</si>
  <si>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</si>
  <si>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</si>
  <si>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</si>
  <si>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</si>
  <si>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</si>
  <si>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</si>
  <si>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</si>
  <si>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</si>
  <si>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</si>
  <si>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</si>
  <si>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</si>
  <si>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</si>
  <si>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</si>
  <si>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</si>
  <si>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</si>
  <si>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</si>
  <si>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</si>
  <si>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</si>
  <si>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</si>
  <si>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</si>
  <si>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</si>
  <si>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</si>
  <si>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</si>
  <si>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</si>
  <si>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</si>
  <si>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</si>
  <si>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</si>
  <si>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</si>
  <si>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</si>
  <si>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</si>
  <si>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</si>
  <si>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</si>
  <si>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</si>
  <si>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</si>
  <si>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</si>
  <si>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</si>
  <si>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</si>
  <si>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</si>
  <si>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</si>
  <si>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</si>
  <si>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</si>
  <si>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</si>
  <si>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</si>
  <si>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</si>
  <si>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</si>
  <si>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</si>
  <si>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</si>
  <si>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</si>
  <si>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</si>
  <si>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</si>
  <si>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</si>
  <si>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</si>
  <si>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</si>
  <si>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</si>
  <si>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</si>
  <si>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</si>
  <si>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</si>
  <si>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</si>
  <si>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</si>
  <si>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</si>
  <si>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</si>
  <si>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</si>
  <si>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</si>
  <si>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</si>
  <si>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</si>
  <si>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</si>
  <si>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</si>
  <si>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</si>
  <si>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</si>
  <si>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</si>
  <si>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</si>
  <si>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</si>
  <si>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</si>
  <si>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</si>
  <si>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</si>
  <si>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</si>
  <si>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</si>
  <si>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</si>
  <si>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</si>
  <si>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</si>
  <si>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</si>
  <si>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</si>
  <si>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</si>
  <si>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</si>
  <si>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</si>
  <si>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</si>
  <si>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</si>
  <si>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</si>
  <si>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</si>
  <si>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</si>
  <si>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</si>
  <si>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</si>
  <si>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</si>
  <si>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</si>
  <si>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</si>
  <si>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</si>
  <si>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</si>
  <si>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</si>
  <si>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</si>
  <si>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</si>
  <si>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</si>
  <si>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</si>
  <si>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</si>
  <si>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</si>
  <si>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</si>
  <si>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</si>
  <si>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</si>
  <si>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</si>
  <si>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</si>
  <si>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</si>
  <si>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</si>
  <si>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</si>
  <si>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</si>
  <si>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</si>
  <si>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</si>
  <si>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</si>
  <si>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</si>
  <si>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</si>
  <si>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</si>
  <si>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</si>
  <si>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</si>
  <si>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</si>
  <si>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</si>
  <si>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</si>
  <si>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</si>
  <si>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</si>
  <si>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</si>
  <si>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</si>
  <si>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</si>
  <si>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</si>
  <si>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</si>
  <si>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</si>
  <si>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</si>
  <si>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</si>
  <si>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</si>
  <si>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</si>
  <si>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</si>
  <si>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</si>
  <si>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</si>
  <si>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</si>
  <si>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</si>
  <si>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</si>
  <si>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</si>
  <si>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</si>
  <si>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</si>
  <si>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</si>
  <si>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</si>
  <si>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</si>
  <si>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</si>
  <si>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</si>
  <si>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</si>
  <si>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</si>
  <si>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</si>
  <si>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</si>
  <si>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</si>
  <si>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</si>
  <si>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</si>
  <si>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</si>
  <si>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</si>
  <si>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</si>
  <si>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</si>
  <si>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</si>
  <si>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</si>
  <si>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</si>
  <si>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</si>
  <si>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</si>
  <si>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</si>
  <si>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</si>
  <si>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</si>
  <si>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</si>
  <si>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</si>
  <si>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</si>
  <si>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</si>
  <si>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</si>
  <si>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</si>
  <si>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</si>
  <si>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</si>
  <si>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</si>
  <si>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</si>
  <si>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</si>
  <si>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</si>
  <si>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</si>
  <si>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</si>
  <si>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</si>
  <si>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</si>
  <si>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</si>
  <si>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</si>
  <si>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</si>
  <si>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</si>
  <si>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</si>
  <si>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</si>
  <si>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</si>
  <si>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</si>
  <si>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</si>
  <si>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</si>
  <si>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</si>
  <si>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</si>
  <si>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</si>
  <si>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</si>
  <si>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</si>
  <si>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</si>
  <si>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</si>
  <si>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</si>
  <si>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</si>
  <si>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</si>
  <si>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</si>
  <si>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</si>
  <si>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</si>
  <si>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</si>
  <si>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</si>
  <si>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</si>
  <si>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</si>
  <si>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</si>
  <si>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</si>
  <si>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</si>
  <si>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</si>
  <si>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</si>
  <si>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</si>
  <si>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</si>
  <si>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</si>
  <si>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</si>
  <si>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</si>
  <si>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</si>
  <si>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</si>
  <si>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</si>
  <si>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</si>
  <si>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</si>
  <si>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</si>
  <si>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</si>
  <si>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</si>
  <si>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</si>
  <si>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</si>
  <si>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</si>
  <si>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</si>
  <si>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</si>
  <si>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</si>
  <si>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</si>
  <si>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</si>
  <si>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</si>
  <si>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</si>
  <si>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</si>
  <si>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</si>
  <si>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</si>
  <si>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</si>
  <si>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</si>
  <si>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</si>
  <si>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</si>
  <si>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</si>
  <si>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</si>
  <si>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</si>
  <si>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</si>
  <si>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</si>
  <si>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</si>
  <si>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</si>
  <si>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</si>
  <si>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</si>
  <si>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</si>
  <si>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</si>
  <si>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</si>
  <si>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</si>
  <si>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</si>
  <si>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</si>
  <si>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</si>
  <si>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</si>
  <si>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</si>
  <si>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</si>
  <si>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</si>
  <si>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</si>
  <si>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</si>
  <si>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</si>
  <si>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</si>
  <si>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</si>
  <si>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</si>
  <si>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</si>
  <si>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</si>
  <si>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</si>
  <si>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</si>
  <si>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</si>
  <si>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</si>
  <si>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</si>
  <si>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</si>
  <si>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</si>
  <si>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</si>
  <si>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</si>
  <si>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</si>
  <si>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</si>
  <si>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</si>
  <si>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</si>
  <si>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</si>
  <si>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</si>
  <si>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</si>
  <si>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</si>
  <si>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</si>
  <si>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</si>
  <si>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</si>
  <si>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</si>
  <si>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</si>
  <si>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</si>
  <si>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</si>
  <si>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</si>
  <si>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</si>
  <si>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</si>
  <si>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</si>
  <si>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</si>
  <si>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</si>
  <si>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</si>
  <si>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</si>
  <si>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</si>
  <si>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</si>
  <si>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</si>
  <si>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</si>
  <si>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</si>
  <si>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</si>
  <si>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</si>
  <si>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</si>
  <si>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</si>
  <si>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</si>
  <si>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</si>
  <si>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</si>
  <si>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</si>
  <si>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</si>
  <si>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</si>
  <si>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</si>
  <si>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</si>
  <si>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</si>
  <si>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</si>
  <si>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</si>
  <si>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</si>
  <si>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</si>
  <si>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</si>
  <si>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</si>
  <si>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</si>
  <si>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</si>
  <si>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</si>
  <si>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</si>
  <si>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</si>
  <si>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</si>
  <si>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</si>
  <si>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</si>
  <si>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</si>
  <si>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</si>
  <si>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</si>
  <si>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</si>
  <si>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</si>
  <si>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</si>
  <si>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</si>
  <si>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</si>
  <si>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</si>
  <si>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</si>
  <si>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</si>
  <si>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</si>
  <si>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</si>
  <si>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</si>
  <si>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</si>
  <si>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</si>
  <si>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</si>
  <si>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</si>
  <si>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</si>
  <si>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</si>
  <si>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</si>
  <si>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</si>
  <si>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</si>
  <si>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</si>
  <si>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</si>
  <si>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</si>
  <si>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</si>
  <si>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</si>
  <si>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</si>
  <si>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</si>
  <si>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</si>
  <si>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</si>
  <si>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</si>
  <si>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</si>
  <si>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</si>
  <si>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</si>
  <si>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</si>
  <si>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</si>
  <si>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</si>
  <si>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</si>
  <si>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</si>
  <si>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</si>
  <si>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</si>
  <si>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</si>
  <si>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</si>
  <si>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</si>
  <si>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</si>
  <si>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</si>
  <si>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</si>
  <si>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</si>
  <si>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</si>
  <si>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</si>
  <si>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</si>
  <si>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</si>
  <si>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</si>
  <si>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</si>
  <si>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</si>
  <si>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</si>
  <si>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</si>
  <si>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</si>
  <si>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</si>
  <si>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</si>
  <si>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</si>
  <si>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</si>
  <si>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</si>
  <si>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</si>
  <si>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</si>
  <si>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</si>
  <si>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</si>
  <si>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</si>
  <si>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</si>
  <si>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</si>
  <si>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</si>
  <si>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</si>
  <si>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</si>
  <si>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</si>
  <si>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</si>
  <si>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</si>
  <si>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</si>
  <si>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</si>
  <si>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</si>
  <si>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</si>
  <si>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</si>
  <si>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</si>
  <si>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</si>
  <si>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</si>
  <si>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</si>
  <si>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</si>
  <si>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</si>
  <si>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</si>
  <si>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</si>
  <si>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</si>
  <si>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</si>
  <si>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</si>
  <si>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</si>
  <si>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</si>
  <si>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</si>
  <si>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</si>
  <si>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</si>
  <si>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</si>
  <si>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</si>
  <si>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</si>
  <si>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</si>
  <si>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</si>
  <si>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</si>
  <si>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</si>
  <si>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</si>
  <si>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</si>
  <si>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</si>
  <si>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</si>
  <si>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</si>
  <si>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</si>
  <si>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</si>
  <si>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</si>
  <si>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</si>
  <si>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</si>
  <si>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</si>
  <si>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</si>
  <si>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</si>
  <si>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</si>
  <si>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</si>
  <si>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</si>
  <si>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</si>
  <si>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</si>
  <si>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</si>
  <si>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</si>
  <si>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</si>
  <si>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</si>
  <si>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</si>
  <si>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</si>
  <si>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</si>
  <si>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</si>
  <si>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</si>
  <si>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</si>
  <si>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</si>
  <si>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</si>
  <si>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</si>
  <si>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</si>
  <si>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</si>
  <si>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</si>
  <si>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</si>
  <si>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</si>
  <si>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</si>
  <si>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</si>
  <si>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</si>
  <si>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</si>
  <si>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</si>
  <si>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</si>
  <si>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</si>
  <si>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</si>
  <si>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</si>
  <si>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</si>
  <si>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</si>
  <si>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</si>
  <si>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</si>
  <si>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</si>
  <si>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</si>
  <si>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</si>
  <si>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</si>
  <si>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</si>
  <si>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</si>
  <si>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</si>
  <si>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</si>
  <si>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</si>
  <si>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</si>
  <si>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</si>
  <si>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</si>
  <si>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</si>
  <si>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</si>
  <si>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</si>
  <si>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</si>
  <si>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</si>
  <si>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</si>
  <si>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</si>
  <si>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</si>
  <si>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</si>
  <si>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</si>
  <si>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</si>
  <si>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</si>
  <si>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</si>
  <si>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</si>
  <si>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</si>
  <si>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</si>
  <si>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</si>
  <si>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</si>
  <si>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</si>
  <si>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</si>
  <si>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</si>
  <si>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</si>
  <si>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</si>
  <si>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</si>
  <si>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</si>
  <si>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</si>
  <si>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</si>
  <si>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</si>
  <si>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</si>
  <si>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</si>
  <si>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</si>
  <si>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</si>
  <si>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</si>
  <si>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</si>
  <si>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</si>
  <si>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</si>
  <si>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</si>
  <si>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</si>
  <si>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</si>
  <si>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</si>
  <si>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</si>
  <si>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</si>
  <si>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</si>
  <si>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</si>
  <si>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</si>
  <si>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</si>
  <si>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</si>
  <si>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</si>
  <si>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</si>
  <si>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</si>
  <si>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</si>
  <si>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</si>
  <si>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</si>
  <si>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</si>
  <si>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</si>
  <si>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</si>
  <si>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</si>
  <si>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</si>
  <si>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</si>
  <si>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</si>
  <si>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</si>
  <si>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</si>
  <si>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</si>
  <si>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</si>
  <si>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</si>
  <si>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</si>
  <si>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</si>
  <si>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</si>
  <si>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</si>
  <si>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</si>
  <si>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</si>
  <si>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</si>
  <si>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</si>
  <si>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</si>
  <si>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</si>
  <si>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</si>
  <si>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</si>
  <si>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</si>
  <si>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</si>
  <si>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</si>
  <si>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</si>
  <si>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</si>
  <si>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</si>
  <si>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</si>
  <si>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</si>
  <si>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</si>
  <si>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</si>
  <si>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</si>
  <si>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</si>
  <si>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</si>
  <si>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</si>
  <si>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</si>
  <si>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</si>
  <si>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</si>
  <si>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</si>
  <si>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</si>
  <si>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</si>
  <si>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</si>
  <si>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</si>
  <si>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</si>
  <si>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</si>
  <si>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</si>
  <si>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</si>
  <si>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</si>
  <si>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</si>
  <si>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</si>
  <si>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</si>
  <si>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</si>
  <si>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</si>
  <si>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</si>
  <si>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</si>
  <si>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</si>
  <si>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</si>
  <si>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</si>
  <si>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</si>
  <si>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</si>
  <si>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</si>
  <si>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</si>
  <si>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</si>
  <si>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</si>
  <si>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</si>
  <si>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</si>
  <si>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</si>
  <si>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</si>
  <si>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</si>
  <si>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</si>
  <si>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</si>
  <si>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</si>
  <si>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</si>
  <si>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</si>
  <si>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</si>
  <si>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</si>
  <si>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</si>
  <si>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</si>
  <si>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</si>
  <si>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</si>
  <si>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</si>
  <si>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</si>
  <si>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</si>
  <si>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</si>
  <si>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</si>
  <si>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</si>
  <si>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</si>
  <si>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</si>
  <si>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</si>
  <si>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</si>
  <si>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</si>
  <si>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</si>
  <si>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</si>
  <si>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</si>
  <si>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</si>
  <si>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</si>
  <si>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</si>
  <si>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</si>
  <si>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</si>
  <si>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</si>
  <si>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</si>
  <si>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</si>
  <si>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</si>
  <si>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</si>
  <si>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</si>
  <si>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</si>
  <si>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</si>
  <si>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</si>
  <si>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</si>
  <si>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</si>
  <si>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</si>
  <si>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</si>
  <si>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</si>
  <si>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</si>
  <si>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</si>
  <si>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</si>
  <si>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</si>
  <si>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</si>
  <si>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</si>
  <si>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</si>
  <si>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</si>
  <si>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</si>
  <si>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</si>
  <si>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</si>
  <si>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</si>
  <si>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</si>
  <si>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</si>
  <si>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</si>
  <si>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</si>
  <si>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</si>
  <si>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</si>
  <si>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</si>
  <si>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</si>
  <si>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</si>
  <si>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</si>
  <si>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</si>
  <si>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</si>
  <si>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</si>
  <si>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</si>
  <si>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</si>
  <si>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</si>
  <si>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</si>
  <si>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</si>
  <si>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</si>
  <si>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</si>
  <si>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</si>
  <si>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</si>
  <si>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</si>
  <si>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</si>
  <si>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</si>
  <si>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</si>
  <si>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</si>
  <si>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</si>
  <si>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</si>
  <si>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</si>
  <si>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</si>
  <si>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</si>
  <si>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</si>
  <si>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</si>
  <si>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</si>
  <si>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</si>
  <si>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</si>
  <si>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</si>
  <si>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</si>
  <si>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</si>
  <si>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</si>
  <si>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</si>
  <si>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</si>
  <si>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</si>
  <si>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</si>
  <si>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</si>
  <si>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</si>
  <si>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</si>
  <si>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</si>
  <si>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</si>
  <si>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</si>
  <si>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</si>
  <si>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</si>
  <si>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</si>
  <si>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</si>
  <si>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</si>
  <si>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</si>
  <si>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</si>
  <si>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</si>
  <si>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</si>
  <si>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</si>
  <si>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</si>
  <si>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</si>
  <si>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</si>
  <si>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</si>
  <si>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</si>
  <si>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</si>
  <si>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</si>
  <si>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</si>
  <si>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</si>
  <si>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</si>
  <si>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</si>
  <si>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</si>
  <si>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</si>
  <si>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</si>
  <si>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</si>
  <si>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</si>
  <si>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</si>
  <si>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</si>
  <si>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</si>
  <si>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</si>
  <si>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</si>
  <si>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</si>
  <si>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</si>
  <si>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</si>
  <si>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</si>
  <si>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</si>
  <si>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</si>
  <si>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</si>
  <si>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</si>
  <si>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</si>
  <si>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</si>
  <si>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</si>
  <si>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</si>
  <si>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</si>
  <si>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</si>
  <si>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</si>
  <si>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</si>
  <si>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</si>
  <si>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</si>
  <si>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</si>
  <si>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</si>
  <si>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</si>
  <si>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</si>
  <si>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</si>
  <si>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</si>
  <si>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</si>
  <si>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</si>
  <si>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</si>
  <si>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</si>
  <si>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</si>
  <si>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</si>
  <si>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</si>
  <si>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</si>
  <si>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</si>
  <si>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</si>
  <si>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</si>
  <si>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</si>
  <si>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</si>
  <si>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</si>
  <si>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</si>
  <si>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</si>
  <si>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</si>
  <si>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</si>
  <si>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</si>
  <si>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</si>
  <si>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</si>
  <si>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</si>
  <si>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</si>
  <si>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</si>
  <si>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</si>
  <si>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</si>
  <si>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</si>
  <si>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</si>
  <si>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</si>
  <si>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</si>
  <si>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</si>
  <si>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</si>
  <si>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</si>
  <si>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</si>
  <si>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</si>
  <si>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</si>
  <si>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</si>
  <si>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</si>
  <si>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</si>
  <si>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</si>
  <si>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</si>
  <si>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</si>
  <si>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</si>
  <si>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</si>
  <si>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</si>
  <si>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</si>
  <si>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</si>
  <si>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</si>
  <si>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</si>
  <si>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</si>
  <si>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</si>
  <si>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</si>
  <si>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</si>
  <si>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</si>
  <si>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</si>
  <si>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</si>
  <si>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</si>
  <si>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</si>
  <si>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</si>
  <si>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</si>
  <si>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</si>
  <si>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</si>
  <si>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</si>
  <si>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</si>
  <si>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</si>
  <si>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</si>
  <si>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</si>
  <si>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</si>
  <si>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</si>
  <si>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</si>
  <si>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</si>
  <si>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</si>
  <si>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</si>
  <si>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</si>
  <si>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</si>
  <si>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</si>
  <si>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</si>
  <si>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</si>
  <si>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</si>
  <si>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</si>
  <si>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</si>
  <si>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</si>
  <si>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</si>
  <si>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</si>
  <si>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</si>
  <si>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</si>
  <si>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</si>
  <si>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</si>
  <si>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</si>
  <si>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</si>
  <si>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</si>
  <si>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</si>
  <si>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</si>
  <si>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</si>
  <si>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</si>
  <si>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</si>
  <si>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</si>
  <si>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</si>
  <si>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</si>
  <si>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</si>
  <si>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</si>
  <si>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</si>
  <si>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</si>
  <si>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</si>
  <si>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</si>
  <si>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</si>
  <si>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</si>
  <si>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</si>
  <si>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</si>
  <si>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</si>
  <si>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</si>
  <si>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</si>
  <si>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</si>
  <si>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</si>
  <si>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</si>
  <si>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</si>
  <si>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</si>
  <si>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</si>
  <si>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</si>
  <si>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</si>
  <si>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</si>
  <si>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</si>
  <si>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</si>
  <si>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</si>
  <si>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</si>
  <si>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</si>
  <si>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</si>
  <si>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</si>
  <si>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</si>
  <si>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</si>
  <si>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</si>
  <si>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</si>
  <si>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</si>
  <si>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</si>
  <si>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</si>
  <si>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</si>
  <si>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</si>
  <si>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</si>
  <si>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</si>
  <si>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</si>
  <si>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</si>
  <si>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</si>
  <si>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</si>
  <si>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</si>
  <si>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</si>
  <si>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</si>
  <si>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</si>
  <si>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</si>
  <si>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</si>
  <si>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</si>
  <si>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</si>
  <si>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</si>
  <si>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</si>
  <si>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</si>
  <si>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</si>
  <si>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</si>
  <si>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</si>
  <si>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</si>
  <si>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</si>
  <si>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</si>
  <si>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</si>
  <si>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</si>
  <si>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</si>
  <si>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</si>
  <si>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</si>
  <si>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</si>
  <si>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</si>
  <si>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</si>
  <si>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</si>
  <si>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</si>
  <si>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</si>
  <si>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</si>
  <si>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</si>
  <si>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</si>
  <si>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</si>
  <si>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</si>
  <si>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</si>
  <si>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</si>
  <si>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</si>
  <si>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</si>
  <si>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</si>
  <si>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</si>
  <si>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</si>
  <si>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</si>
  <si>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</si>
  <si>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</si>
  <si>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</si>
  <si>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</si>
  <si>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</si>
  <si>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</si>
  <si>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</si>
  <si>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</si>
  <si>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</si>
  <si>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</si>
  <si>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</si>
  <si>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</si>
  <si>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</si>
  <si>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</si>
  <si>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</si>
  <si>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</si>
  <si>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</si>
  <si>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</si>
  <si>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</si>
  <si>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</si>
  <si>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</si>
  <si>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</si>
  <si>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</si>
  <si>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</si>
  <si>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</si>
  <si>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</si>
  <si>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</si>
  <si>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</si>
  <si>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</si>
  <si>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</si>
  <si>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</si>
  <si>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</si>
  <si>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</si>
  <si>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</si>
  <si>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</si>
  <si>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</si>
  <si>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</si>
  <si>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</si>
  <si>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</si>
  <si>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</si>
  <si>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</si>
  <si>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</si>
  <si>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</si>
  <si>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</si>
  <si>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</si>
  <si>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</si>
  <si>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</si>
  <si>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</si>
  <si>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</si>
  <si>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</si>
  <si>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</si>
  <si>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</si>
  <si>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</si>
  <si>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</si>
  <si>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</si>
  <si>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</si>
  <si>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</si>
  <si>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</si>
  <si>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</si>
  <si>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</si>
  <si>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</si>
  <si>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</si>
  <si>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</si>
  <si>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</si>
  <si>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</si>
  <si>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</si>
  <si>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</si>
  <si>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</si>
  <si>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</si>
  <si>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</si>
  <si>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</si>
  <si>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</si>
  <si>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</si>
  <si>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</si>
  <si>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</si>
  <si>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</si>
  <si>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</si>
  <si>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</si>
  <si>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</si>
  <si>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</si>
  <si>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</si>
  <si>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</si>
  <si>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</si>
  <si>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</si>
  <si>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</si>
  <si>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</si>
  <si>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</si>
  <si>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</si>
  <si>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</si>
  <si>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</si>
  <si>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</si>
  <si>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</si>
  <si>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</si>
  <si>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</si>
  <si>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</si>
  <si>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</si>
  <si>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</si>
  <si>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</si>
  <si>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</si>
  <si>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</si>
  <si>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</si>
  <si>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</si>
  <si>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</si>
  <si>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</si>
  <si>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</si>
  <si>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</si>
  <si>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</si>
  <si>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</si>
  <si>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</si>
  <si>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</si>
  <si>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</si>
  <si>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</si>
  <si>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</si>
  <si>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</si>
  <si>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</si>
  <si>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</si>
  <si>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</si>
  <si>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</si>
  <si>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</si>
  <si>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</si>
  <si>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</si>
  <si>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</si>
  <si>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</si>
  <si>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</si>
  <si>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</si>
  <si>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</si>
  <si>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</si>
  <si>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</si>
  <si>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</si>
  <si>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</si>
  <si>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</si>
  <si>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</si>
  <si>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</si>
  <si>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</si>
  <si>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</si>
  <si>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</si>
  <si>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</si>
  <si>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</si>
  <si>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</si>
  <si>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</si>
  <si>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</si>
  <si>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</si>
  <si>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</si>
  <si>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</si>
  <si>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</si>
  <si>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</si>
  <si>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</si>
  <si>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</si>
  <si>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</si>
  <si>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</si>
  <si>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</si>
  <si>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</si>
  <si>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</si>
  <si>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</si>
  <si>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</si>
  <si>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</si>
  <si>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</si>
  <si>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</si>
  <si>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</si>
  <si>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</si>
  <si>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</si>
  <si>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</si>
  <si>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</si>
  <si>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</si>
  <si>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</si>
  <si>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</si>
  <si>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</si>
  <si>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</si>
  <si>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</si>
  <si>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</si>
  <si>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</si>
  <si>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</si>
  <si>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</si>
  <si>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</si>
  <si>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</si>
  <si>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</si>
  <si>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</si>
  <si>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</si>
  <si>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</si>
  <si>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</si>
  <si>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</si>
  <si>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</si>
  <si>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</si>
  <si>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</si>
  <si>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</si>
  <si>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</si>
  <si>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</si>
  <si>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</si>
  <si>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</si>
  <si>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</si>
  <si>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</si>
  <si>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</si>
  <si>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</si>
  <si>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</si>
  <si>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</si>
  <si>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</si>
  <si>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</si>
  <si>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</si>
  <si>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</si>
  <si>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</si>
  <si>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</si>
  <si>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</si>
  <si>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</si>
  <si>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</si>
  <si>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</si>
  <si>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</si>
  <si>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</si>
  <si>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</si>
  <si>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</si>
  <si>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</si>
  <si>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</si>
  <si>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</si>
  <si>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</si>
  <si>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</si>
  <si>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</si>
  <si>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</si>
  <si>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</si>
  <si>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</si>
  <si>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</si>
  <si>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</si>
  <si>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</si>
  <si>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</si>
  <si>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</si>
  <si>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</si>
  <si>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</si>
  <si>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</si>
  <si>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</si>
  <si>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</si>
  <si>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</si>
  <si>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</si>
  <si>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</si>
  <si>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</si>
  <si>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</si>
  <si>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</si>
  <si>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</si>
  <si>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</si>
  <si>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</si>
  <si>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</si>
  <si>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</si>
  <si>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</si>
  <si>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</si>
  <si>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</si>
  <si>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</si>
  <si>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</si>
  <si>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</si>
  <si>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</si>
  <si>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</si>
  <si>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</si>
  <si>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</si>
  <si>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</si>
  <si>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</si>
  <si>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</si>
  <si>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</si>
  <si>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</si>
  <si>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</si>
  <si>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</si>
  <si>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</si>
  <si>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</si>
  <si>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</si>
  <si>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</si>
  <si>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</si>
  <si>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</si>
  <si>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</si>
  <si>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</si>
  <si>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</si>
  <si>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</si>
  <si>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</si>
  <si>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</si>
  <si>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</si>
  <si>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</si>
  <si>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</si>
  <si>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</si>
  <si>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</si>
  <si>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</si>
  <si>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</si>
  <si>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</si>
  <si>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</si>
  <si>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</si>
  <si>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</si>
  <si>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</si>
  <si>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</si>
  <si>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</si>
  <si>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</si>
  <si>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</si>
  <si>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</si>
  <si>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</si>
  <si>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</si>
  <si>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</si>
  <si>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</si>
  <si>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</si>
  <si>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</si>
  <si>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</si>
  <si>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</si>
  <si>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</si>
  <si>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</si>
  <si>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</si>
  <si>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</si>
  <si>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</si>
  <si>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</si>
  <si>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</si>
  <si>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</si>
  <si>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</si>
  <si>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</si>
  <si>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</si>
  <si>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</si>
  <si>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</si>
  <si>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</si>
  <si>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</si>
  <si>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</si>
  <si>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</si>
  <si>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</si>
  <si>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</si>
  <si>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</si>
  <si>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</si>
  <si>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</si>
  <si>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</si>
  <si>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</si>
  <si>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</si>
  <si>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</si>
  <si>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</si>
  <si>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</si>
  <si>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</si>
  <si>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</si>
  <si>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</si>
  <si>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</si>
  <si>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</si>
  <si>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</si>
  <si>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</si>
  <si>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</si>
  <si>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</si>
  <si>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</si>
  <si>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</si>
  <si>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</si>
  <si>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</si>
  <si>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</si>
  <si>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</si>
  <si>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</si>
  <si>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</si>
  <si>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</si>
  <si>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</si>
  <si>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</si>
  <si>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</si>
  <si>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</si>
  <si>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</si>
  <si>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</si>
  <si>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</si>
  <si>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</si>
  <si>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</si>
  <si>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</si>
  <si>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</si>
  <si>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</si>
  <si>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</si>
  <si>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</si>
  <si>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</si>
  <si>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</si>
  <si>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</si>
  <si>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</si>
  <si>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</si>
  <si>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</si>
  <si>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</si>
  <si>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</si>
  <si>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</si>
  <si>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</si>
  <si>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</si>
  <si>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</si>
  <si>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</si>
  <si>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</si>
  <si>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</si>
  <si>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</si>
  <si>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</si>
  <si>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</si>
  <si>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</si>
  <si>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</si>
  <si>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</si>
  <si>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</si>
  <si>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</si>
  <si>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</si>
  <si>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</si>
  <si>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</si>
  <si>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</si>
  <si>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</si>
  <si>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</si>
  <si>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</si>
  <si>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</si>
  <si>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</si>
  <si>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</si>
  <si>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</si>
  <si>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</si>
  <si>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</si>
  <si>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</si>
  <si>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</si>
  <si>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</si>
  <si>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</si>
  <si>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</si>
  <si>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</si>
  <si>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</si>
  <si>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</si>
  <si>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</si>
  <si>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</si>
  <si>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</si>
  <si>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</si>
  <si>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</si>
  <si>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</si>
  <si>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</si>
  <si>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</si>
  <si>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</si>
  <si>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</si>
  <si>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</si>
  <si>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</si>
  <si>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</si>
  <si>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</si>
  <si>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</si>
  <si>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</si>
  <si>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</si>
  <si>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</si>
  <si>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</si>
  <si>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</si>
  <si>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</si>
  <si>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</si>
  <si>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</si>
  <si>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</si>
  <si>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</si>
  <si>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</si>
  <si>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</si>
  <si>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</si>
  <si>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</si>
  <si>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</si>
  <si>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</si>
  <si>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</si>
  <si>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</si>
  <si>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</si>
  <si>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</si>
  <si>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</si>
  <si>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</si>
  <si>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</si>
  <si>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</si>
  <si>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</si>
  <si>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</si>
  <si>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</si>
  <si>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</si>
  <si>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</si>
  <si>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</si>
  <si>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</si>
  <si>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</si>
  <si>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</si>
  <si>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</si>
  <si>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</si>
  <si>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</si>
  <si>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</si>
  <si>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</si>
  <si>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</si>
  <si>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</si>
  <si>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</si>
  <si>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</si>
  <si>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</si>
  <si>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</si>
  <si>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</si>
  <si>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</si>
  <si>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</si>
  <si>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</si>
  <si>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</si>
  <si>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</si>
  <si>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</si>
  <si>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</si>
  <si>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</si>
  <si>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</si>
  <si>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</si>
  <si>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</si>
  <si>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</si>
  <si>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</si>
  <si>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</si>
  <si>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</si>
  <si>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</si>
  <si>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</si>
  <si>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</si>
  <si>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</si>
  <si>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</si>
  <si>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</si>
  <si>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</si>
  <si>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</si>
  <si>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</si>
  <si>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</si>
  <si>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</si>
  <si>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</si>
  <si>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</si>
  <si>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</si>
  <si>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</si>
  <si>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</si>
  <si>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</si>
  <si>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</si>
  <si>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</si>
  <si>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</si>
  <si>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</si>
  <si>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</si>
  <si>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</si>
  <si>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</si>
  <si>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</si>
  <si>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</si>
  <si>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</si>
  <si>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</si>
  <si>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</si>
  <si>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</si>
  <si>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</si>
  <si>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</si>
  <si>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</si>
  <si>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</si>
  <si>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</si>
  <si>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</si>
  <si>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</si>
  <si>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</si>
  <si>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</si>
  <si>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</si>
  <si>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</si>
  <si>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</si>
  <si>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</si>
  <si>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</si>
  <si>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</si>
  <si>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</si>
  <si>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</si>
  <si>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</si>
  <si>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</si>
  <si>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</si>
  <si>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</si>
  <si>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</si>
  <si>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</si>
  <si>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</si>
  <si>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</si>
  <si>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</si>
  <si>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</si>
  <si>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</si>
  <si>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</si>
  <si>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</si>
  <si>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</si>
  <si>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</si>
  <si>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</si>
  <si>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</si>
  <si>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</si>
  <si>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</si>
  <si>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</si>
  <si>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</si>
  <si>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</si>
  <si>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</si>
  <si>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</si>
  <si>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</si>
  <si>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</si>
  <si>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</si>
  <si>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</si>
  <si>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</si>
  <si>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</si>
  <si>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</si>
  <si>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</si>
  <si>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</si>
  <si>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</si>
  <si>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</si>
  <si>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</si>
  <si>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</si>
  <si>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</si>
  <si>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</si>
  <si>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</si>
  <si>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</si>
  <si>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</si>
  <si>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</si>
  <si>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</si>
  <si>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</si>
  <si>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</si>
  <si>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</si>
  <si>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</si>
  <si>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</si>
  <si>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</si>
  <si>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</si>
  <si>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</si>
  <si>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</si>
  <si>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</si>
  <si>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</si>
  <si>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</si>
  <si>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</si>
  <si>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</si>
  <si>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</si>
  <si>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</si>
  <si>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</si>
  <si>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</si>
  <si>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</si>
  <si>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</si>
  <si>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</si>
  <si>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</si>
  <si>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</si>
  <si>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</si>
  <si>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</si>
  <si>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</si>
  <si>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</si>
  <si>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</si>
  <si>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</si>
  <si>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</si>
  <si>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</si>
  <si>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</si>
  <si>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</si>
  <si>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</si>
  <si>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</si>
  <si>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</si>
  <si>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</si>
  <si>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</si>
  <si>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</si>
  <si>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</si>
  <si>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</si>
  <si>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</si>
  <si>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</si>
  <si>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</si>
  <si>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</si>
  <si>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</si>
  <si>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</si>
  <si>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</si>
  <si>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</si>
  <si>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</si>
  <si>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</si>
  <si>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</si>
  <si>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</si>
  <si>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</si>
  <si>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</si>
  <si>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</si>
  <si>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</si>
  <si>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</si>
  <si>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</si>
  <si>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</si>
  <si>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</si>
  <si>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</si>
  <si>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</si>
  <si>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</si>
  <si>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</si>
  <si>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</si>
  <si>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</si>
  <si>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</si>
  <si>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</si>
  <si>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</si>
  <si>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</si>
  <si>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</si>
  <si>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</si>
  <si>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</si>
  <si>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</si>
  <si>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</si>
  <si>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</si>
  <si>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</si>
  <si>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</si>
  <si>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</si>
  <si>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</si>
  <si>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</si>
  <si>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</si>
  <si>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</si>
  <si>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</si>
  <si>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</si>
  <si>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</si>
  <si>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</si>
  <si>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</si>
  <si>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</si>
  <si>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</si>
  <si>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</si>
  <si>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</si>
  <si>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</si>
  <si>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</si>
  <si>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</si>
  <si>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</si>
  <si>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</si>
  <si>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</si>
  <si>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</si>
  <si>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</si>
  <si>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</si>
  <si>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</si>
  <si>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</si>
  <si>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</si>
  <si>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</si>
  <si>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</si>
  <si>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</si>
  <si>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</si>
  <si>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</si>
  <si>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</si>
  <si>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</si>
  <si>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</si>
  <si>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</si>
  <si>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</si>
  <si>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</si>
  <si>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</si>
  <si>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</si>
  <si>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</si>
  <si>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</si>
  <si>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</si>
  <si>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</si>
  <si>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</si>
  <si>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</si>
  <si>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</si>
  <si>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</si>
  <si>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</si>
  <si>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</si>
  <si>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</si>
  <si>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</si>
  <si>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</si>
  <si>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</si>
  <si>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</si>
  <si>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</si>
  <si>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</si>
  <si>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</si>
  <si>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</si>
  <si>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</si>
  <si>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</si>
  <si>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</si>
  <si>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</si>
  <si>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</si>
  <si>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</si>
  <si>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</si>
  <si>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</si>
  <si>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</si>
  <si>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</si>
  <si>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</si>
  <si>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</si>
  <si>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</si>
  <si>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</si>
  <si>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</si>
  <si>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</si>
  <si>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</si>
  <si>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</si>
  <si>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</si>
  <si>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</si>
  <si>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</si>
  <si>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</si>
  <si>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</si>
  <si>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</si>
  <si>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</si>
  <si>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</si>
  <si>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</si>
  <si>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</si>
  <si>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</si>
  <si>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</si>
  <si>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</si>
  <si>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</si>
  <si>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</si>
  <si>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</si>
  <si>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</si>
  <si>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</si>
  <si>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</si>
  <si>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</si>
  <si>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</si>
  <si>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</si>
  <si>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</si>
  <si>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</si>
  <si>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</si>
  <si>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</si>
  <si>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</si>
  <si>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</si>
  <si>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</si>
  <si>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</si>
  <si>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</si>
  <si>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</si>
  <si>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</si>
  <si>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</si>
  <si>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</si>
  <si>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</si>
  <si>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</si>
  <si>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</si>
  <si>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</si>
  <si>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</si>
  <si>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</si>
  <si>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</si>
  <si>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</si>
  <si>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</si>
  <si>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</si>
  <si>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</si>
  <si>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</si>
  <si>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</si>
  <si>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</si>
  <si>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</si>
  <si>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</si>
  <si>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</si>
  <si>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</si>
  <si>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</si>
  <si>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</si>
  <si>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</si>
  <si>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</si>
  <si>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</si>
  <si>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</si>
  <si>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</si>
  <si>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</si>
  <si>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</si>
  <si>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</si>
  <si>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</si>
  <si>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</si>
  <si>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</si>
  <si>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</si>
  <si>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</si>
  <si>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</si>
  <si>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</si>
  <si>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</si>
  <si>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</si>
  <si>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</si>
  <si>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</si>
  <si>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</si>
  <si>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</si>
  <si>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</si>
  <si>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</si>
  <si>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</si>
  <si>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</si>
  <si>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</si>
  <si>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</si>
  <si>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</si>
  <si>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</si>
  <si>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</si>
  <si>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</si>
  <si>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</si>
  <si>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</si>
  <si>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</si>
  <si>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</si>
  <si>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</si>
  <si>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</si>
  <si>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</si>
  <si>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</si>
  <si>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</si>
  <si>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</si>
  <si>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</si>
  <si>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</si>
  <si>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</si>
  <si>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</si>
  <si>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</si>
  <si>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</si>
  <si>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</si>
  <si>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</si>
  <si>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</si>
  <si>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</si>
  <si>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</si>
  <si>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</si>
  <si>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</si>
  <si>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</si>
  <si>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</si>
  <si>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</si>
  <si>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</si>
  <si>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</si>
  <si>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</si>
  <si>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</si>
  <si>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</si>
  <si>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</si>
  <si>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</si>
  <si>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</si>
  <si>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</si>
  <si>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</si>
  <si>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</si>
  <si>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</si>
  <si>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</si>
  <si>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</si>
  <si>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</si>
  <si>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</si>
  <si>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</si>
  <si>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</si>
  <si>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</si>
  <si>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</si>
  <si>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</si>
  <si>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</si>
  <si>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</si>
  <si>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</si>
  <si>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</si>
  <si>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</si>
  <si>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</si>
  <si>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</si>
  <si>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</si>
  <si>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</si>
  <si>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</si>
  <si>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</si>
  <si>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</si>
  <si>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</si>
  <si>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</si>
  <si>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</si>
  <si>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</si>
  <si>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</si>
  <si>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</si>
  <si>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</si>
  <si>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</si>
  <si>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</si>
  <si>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</si>
  <si>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</si>
  <si>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</si>
  <si>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</si>
  <si>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</si>
  <si>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</si>
  <si>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</si>
  <si>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</si>
  <si>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</si>
  <si>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</si>
  <si>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</si>
  <si>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</si>
  <si>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</si>
  <si>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</si>
  <si>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</si>
  <si>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</si>
  <si>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</si>
  <si>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</si>
  <si>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</si>
  <si>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</si>
  <si>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</si>
  <si>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</si>
  <si>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</si>
  <si>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</si>
  <si>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</si>
  <si>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</si>
  <si>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</si>
  <si>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</si>
  <si>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</si>
  <si>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</si>
  <si>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</si>
  <si>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</si>
  <si>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</si>
  <si>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</si>
  <si>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</si>
  <si>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</si>
  <si>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</si>
  <si>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</si>
  <si>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</si>
  <si>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</si>
  <si>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</si>
  <si>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</si>
  <si>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</si>
  <si>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</si>
  <si>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</si>
  <si>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</si>
  <si>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</si>
  <si>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</si>
  <si>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</si>
  <si>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</si>
  <si>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</si>
  <si>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</si>
  <si>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</si>
  <si>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</si>
  <si>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</si>
  <si>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</si>
  <si>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</si>
  <si>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</si>
  <si>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</si>
  <si>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</si>
  <si>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</si>
  <si>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</si>
  <si>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</si>
  <si>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</si>
  <si>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</si>
  <si>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</si>
  <si>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</si>
  <si>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</si>
  <si>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</si>
  <si>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</si>
  <si>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</si>
  <si>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</si>
  <si>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</si>
  <si>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</si>
  <si>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</si>
  <si>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</si>
  <si>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</si>
  <si>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</si>
  <si>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</si>
  <si>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</si>
  <si>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</si>
  <si>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</si>
  <si>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</si>
  <si>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</si>
  <si>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</si>
  <si>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</si>
  <si>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</si>
  <si>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</si>
  <si>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</si>
  <si>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</si>
  <si>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</si>
  <si>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</si>
  <si>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</si>
  <si>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</si>
  <si>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</si>
  <si>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</si>
  <si>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</si>
  <si>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</si>
  <si>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</si>
  <si>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</si>
  <si>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</si>
  <si>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</si>
  <si>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</si>
  <si>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</si>
  <si>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</si>
  <si>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</si>
  <si>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</si>
  <si>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</si>
  <si>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</si>
  <si>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</si>
  <si>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</si>
  <si>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</si>
  <si>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</si>
  <si>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</si>
  <si>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</si>
  <si>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</si>
  <si>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</si>
  <si>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</si>
  <si>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</si>
  <si>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</si>
  <si>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</si>
  <si>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</si>
  <si>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</si>
  <si>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</si>
  <si>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</si>
  <si>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</si>
  <si>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</si>
  <si>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</si>
  <si>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</si>
  <si>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</si>
  <si>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</si>
  <si>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</si>
  <si>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</si>
  <si>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</si>
  <si>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</si>
  <si>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</si>
  <si>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</si>
  <si>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</si>
  <si>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</si>
  <si>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</si>
  <si>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</si>
  <si>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</si>
  <si>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</si>
  <si>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</si>
  <si>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</si>
  <si>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</si>
  <si>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</si>
  <si>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</si>
  <si>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</si>
  <si>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</si>
  <si>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</si>
  <si>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</si>
  <si>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</si>
  <si>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</si>
  <si>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</si>
  <si>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</si>
  <si>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</si>
  <si>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</si>
  <si>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</si>
  <si>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</si>
  <si>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</si>
  <si>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</si>
  <si>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</si>
  <si>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</si>
  <si>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</si>
  <si>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</si>
  <si>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</si>
  <si>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</si>
  <si>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</si>
  <si>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</si>
  <si>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</si>
  <si>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</si>
  <si>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</si>
  <si>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</si>
  <si>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</si>
  <si>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</si>
  <si>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</si>
  <si>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</si>
  <si>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</si>
  <si>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</si>
  <si>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</si>
  <si>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</si>
  <si>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</si>
  <si>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</si>
  <si>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</si>
  <si>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</si>
  <si>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</si>
  <si>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</si>
  <si>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</si>
  <si>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</si>
  <si>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</si>
  <si>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</si>
  <si>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</si>
  <si>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</si>
  <si>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</si>
  <si>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</si>
  <si>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</si>
  <si>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</si>
  <si>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</si>
  <si>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</si>
  <si>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</si>
  <si>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</si>
  <si>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</si>
  <si>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</si>
  <si>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</si>
  <si>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</si>
  <si>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</si>
  <si>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</si>
  <si>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</si>
  <si>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</si>
  <si>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</si>
  <si>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</si>
  <si>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</si>
  <si>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</si>
  <si>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</si>
  <si>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</si>
  <si>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</si>
  <si>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</si>
  <si>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</si>
  <si>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</si>
  <si>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</si>
  <si>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</si>
  <si>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</si>
  <si>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</si>
  <si>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</si>
  <si>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</si>
  <si>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</si>
  <si>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</si>
  <si>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</si>
  <si>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</si>
  <si>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</si>
  <si>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</si>
  <si>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</si>
  <si>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</si>
  <si>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</si>
  <si>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</si>
  <si>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</si>
  <si>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</si>
  <si>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</si>
  <si>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</si>
  <si>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</si>
  <si>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</si>
  <si>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</si>
  <si>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</si>
  <si>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</si>
  <si>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</si>
  <si>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</si>
  <si>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</si>
  <si>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</si>
  <si>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</si>
  <si>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</si>
  <si>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</si>
  <si>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</si>
  <si>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</si>
  <si>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</si>
  <si>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</si>
  <si>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</si>
  <si>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</si>
  <si>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</si>
  <si>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</si>
  <si>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</si>
  <si>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</si>
  <si>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</si>
  <si>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</si>
  <si>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</si>
  <si>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</si>
  <si>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</si>
  <si>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</si>
  <si>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</si>
  <si>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</si>
  <si>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</si>
  <si>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</si>
  <si>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</si>
  <si>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</si>
  <si>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</si>
  <si>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</si>
  <si>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</si>
  <si>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</si>
  <si>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</si>
  <si>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</si>
  <si>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</si>
  <si>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</si>
  <si>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</si>
  <si>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</si>
  <si>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</si>
  <si>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</si>
  <si>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</si>
  <si>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</si>
  <si>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</si>
  <si>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</si>
  <si>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</si>
  <si>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</si>
  <si>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</si>
  <si>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</si>
  <si>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</si>
  <si>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</si>
  <si>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</si>
  <si>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</si>
  <si>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</si>
  <si>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</si>
  <si>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</si>
  <si>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</si>
  <si>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</si>
  <si>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</si>
  <si>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</si>
  <si>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</si>
  <si>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</si>
  <si>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</si>
  <si>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</si>
  <si>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</si>
  <si>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</si>
  <si>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</si>
  <si>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</si>
  <si>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</si>
  <si>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</si>
  <si>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</si>
  <si>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</si>
  <si>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</si>
  <si>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</si>
  <si>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</si>
  <si>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</si>
  <si>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</si>
  <si>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</si>
  <si>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</si>
  <si>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</si>
  <si>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</si>
  <si>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</si>
  <si>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</si>
  <si>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</si>
  <si>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</si>
  <si>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</si>
  <si>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</si>
  <si>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</si>
  <si>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</si>
  <si>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</si>
  <si>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</si>
  <si>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</si>
  <si>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</si>
  <si>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</si>
  <si>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</si>
  <si>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</si>
  <si>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</si>
  <si>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</si>
  <si>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</si>
  <si>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</si>
  <si>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</si>
  <si>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</si>
  <si>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</si>
  <si>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</si>
  <si>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</si>
  <si>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</si>
  <si>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</si>
  <si>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</si>
  <si>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</si>
  <si>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</si>
  <si>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</si>
  <si>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</si>
  <si>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</si>
  <si>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</si>
  <si>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</si>
  <si>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</si>
  <si>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</si>
  <si>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</si>
  <si>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</si>
  <si>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</si>
  <si>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</si>
  <si>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</si>
  <si>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</si>
  <si>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</si>
  <si>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</si>
  <si>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</si>
  <si>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</si>
  <si>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</si>
  <si>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</si>
  <si>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</si>
  <si>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</si>
  <si>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</si>
  <si>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</si>
  <si>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</si>
  <si>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</si>
  <si>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</si>
  <si>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</si>
  <si>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</si>
  <si>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</si>
  <si>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</si>
  <si>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</si>
  <si>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</si>
  <si>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</si>
  <si>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</si>
  <si>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</si>
  <si>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</si>
  <si>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</si>
  <si>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</si>
  <si>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</si>
  <si>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</si>
  <si>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</si>
  <si>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</si>
  <si>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</si>
  <si>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</si>
  <si>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</si>
  <si>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</si>
  <si>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</si>
  <si>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</si>
  <si>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</si>
  <si>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</si>
  <si>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</si>
  <si>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</si>
  <si>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</si>
  <si>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</si>
  <si>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</si>
  <si>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</si>
  <si>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</si>
  <si>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</si>
  <si>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</si>
  <si>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</si>
  <si>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</si>
  <si>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</si>
  <si>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</si>
  <si>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</si>
  <si>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</si>
  <si>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</si>
  <si>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</si>
  <si>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</si>
  <si>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</si>
  <si>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</si>
  <si>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</si>
  <si>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</si>
  <si>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</si>
  <si>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</si>
  <si>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</si>
  <si>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</si>
  <si>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</si>
  <si>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</si>
  <si>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</si>
  <si>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</si>
  <si>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</si>
  <si>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</si>
  <si>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</si>
  <si>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</si>
  <si>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</si>
  <si>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</si>
  <si>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</si>
  <si>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</si>
  <si>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</si>
  <si>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</si>
  <si>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</si>
  <si>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</si>
  <si>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</si>
  <si>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</si>
  <si>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</si>
  <si>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</si>
  <si>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</si>
  <si>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</si>
  <si>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</si>
  <si>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</si>
  <si>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</si>
  <si>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</si>
  <si>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</si>
  <si>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</si>
  <si>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</si>
  <si>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</si>
  <si>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</si>
  <si>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</si>
  <si>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</si>
  <si>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</si>
  <si>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</si>
  <si>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</si>
  <si>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</si>
  <si>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</si>
  <si>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</si>
  <si>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</si>
  <si>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</si>
  <si>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</si>
  <si>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</si>
  <si>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</si>
  <si>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</si>
  <si>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</si>
  <si>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</si>
  <si>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</si>
  <si>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</si>
  <si>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</si>
  <si>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</si>
  <si>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</si>
  <si>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</si>
  <si>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</si>
  <si>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</si>
  <si>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</si>
  <si>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</si>
  <si>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</si>
  <si>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</si>
  <si>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</si>
  <si>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</si>
  <si>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</si>
  <si>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</si>
  <si>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</si>
  <si>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</si>
  <si>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</si>
  <si>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</si>
  <si>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</si>
  <si>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</si>
  <si>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</si>
  <si>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</si>
  <si>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</si>
  <si>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</si>
  <si>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</si>
  <si>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</si>
  <si>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</si>
  <si>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</si>
  <si>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</si>
  <si>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</si>
  <si>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</si>
  <si>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</si>
  <si>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</si>
  <si>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</si>
  <si>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</si>
  <si>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</si>
  <si>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</si>
  <si>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</si>
  <si>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</si>
  <si>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</si>
  <si>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</si>
  <si>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</si>
  <si>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</si>
  <si>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</si>
  <si>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</si>
  <si>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</si>
  <si>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</si>
  <si>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</si>
  <si>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</si>
  <si>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</si>
  <si>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</si>
  <si>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</si>
  <si>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</si>
  <si>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</si>
  <si>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</si>
  <si>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</si>
  <si>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</si>
  <si>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</si>
  <si>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</si>
  <si>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</si>
  <si>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</si>
  <si>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</si>
  <si>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</si>
  <si>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</si>
  <si>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</si>
  <si>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</si>
  <si>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</si>
  <si>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</si>
  <si>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</si>
  <si>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</si>
  <si>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</si>
  <si>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</si>
  <si>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</si>
  <si>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</si>
  <si>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</si>
  <si>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</si>
  <si>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</si>
  <si>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</si>
  <si>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</si>
  <si>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</si>
  <si>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</si>
  <si>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</si>
  <si>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</si>
  <si>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</si>
  <si>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</si>
  <si>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</si>
  <si>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</si>
  <si>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</si>
  <si>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</si>
  <si>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</si>
  <si>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</si>
  <si>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</si>
  <si>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</si>
  <si>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</si>
  <si>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</si>
  <si>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</si>
  <si>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</si>
  <si>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</si>
  <si>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</si>
  <si>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</si>
  <si>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</si>
  <si>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</si>
  <si>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</si>
  <si>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</si>
  <si>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</si>
  <si>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</si>
  <si>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</si>
  <si>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</si>
  <si>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</si>
  <si>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</si>
  <si>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</si>
  <si>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</si>
  <si>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</si>
  <si>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</si>
  <si>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</si>
  <si>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</si>
  <si>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</si>
  <si>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</si>
  <si>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</si>
  <si>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</si>
  <si>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</si>
  <si>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</si>
  <si>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</si>
  <si>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</si>
  <si>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</si>
  <si>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</si>
  <si>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</si>
  <si>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</si>
  <si>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</si>
  <si>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</si>
  <si>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</si>
  <si>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</si>
  <si>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</si>
  <si>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</si>
  <si>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</si>
  <si>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</si>
  <si>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</si>
  <si>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</si>
  <si>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</si>
  <si>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</si>
  <si>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</si>
  <si>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</si>
  <si>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</si>
  <si>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</si>
  <si>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</si>
  <si>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</si>
  <si>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</si>
  <si>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</si>
  <si>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</si>
  <si>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</si>
  <si>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</si>
  <si>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</si>
  <si>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</si>
  <si>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</si>
  <si>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</si>
  <si>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</si>
  <si>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</si>
  <si>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</si>
  <si>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</si>
  <si>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</si>
  <si>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</si>
  <si>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</si>
  <si>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</si>
  <si>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</si>
  <si>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</si>
  <si>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</si>
  <si>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</si>
  <si>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</si>
  <si>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</si>
  <si>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</si>
  <si>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</si>
  <si>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</si>
  <si>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</si>
  <si>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</si>
  <si>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</si>
  <si>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</si>
  <si>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</si>
  <si>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</si>
  <si>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</si>
  <si>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</si>
  <si>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</si>
  <si>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</si>
  <si>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</si>
  <si>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</si>
  <si>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</si>
  <si>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</si>
  <si>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</si>
  <si>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</si>
  <si>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</si>
  <si>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</si>
  <si>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</si>
  <si>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</si>
  <si>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</si>
  <si>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</si>
  <si>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</si>
  <si>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</si>
  <si>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</si>
  <si>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</si>
  <si>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</si>
  <si>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</si>
  <si>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</si>
  <si>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</si>
  <si>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</si>
  <si>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</si>
  <si>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</si>
  <si>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</si>
  <si>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</si>
  <si>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</si>
  <si>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</si>
  <si>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</si>
  <si>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</si>
  <si>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</si>
  <si>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</si>
  <si>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</si>
  <si>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</si>
  <si>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</si>
  <si>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</si>
  <si>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</si>
  <si>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</si>
  <si>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</si>
  <si>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</si>
  <si>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</si>
  <si>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</si>
  <si>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</si>
  <si>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</si>
  <si>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</si>
  <si>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</si>
  <si>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</si>
  <si>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</si>
  <si>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</si>
  <si>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</si>
  <si>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</si>
  <si>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</si>
  <si>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</si>
  <si>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</si>
  <si>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</si>
  <si>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</si>
  <si>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</si>
  <si>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</si>
  <si>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</si>
  <si>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</si>
  <si>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</si>
  <si>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</si>
  <si>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</si>
  <si>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</si>
  <si>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</si>
  <si>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</si>
  <si>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</si>
  <si>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</si>
  <si>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</si>
  <si>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</si>
  <si>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</si>
  <si>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</si>
  <si>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</si>
  <si>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</si>
  <si>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</si>
  <si>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</si>
  <si>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</si>
  <si>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</si>
  <si>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</si>
  <si>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</si>
  <si>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</si>
  <si>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</si>
  <si>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</si>
  <si>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</si>
  <si>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</si>
  <si>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</si>
  <si>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</si>
  <si>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</si>
  <si>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</si>
  <si>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</si>
  <si>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</si>
  <si>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</si>
  <si>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</si>
  <si>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</si>
  <si>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</si>
  <si>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</si>
  <si>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</si>
  <si>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</si>
  <si>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</si>
  <si>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</si>
  <si>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</si>
  <si>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</si>
  <si>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</si>
  <si>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</si>
  <si>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</si>
  <si>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</si>
  <si>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</si>
  <si>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</si>
  <si>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</si>
  <si>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</si>
  <si>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</si>
  <si>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</si>
  <si>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</si>
  <si>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</si>
  <si>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</si>
  <si>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</si>
  <si>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</si>
  <si>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</si>
  <si>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</si>
  <si>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</si>
  <si>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</si>
  <si>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</si>
  <si>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</si>
  <si>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</si>
  <si>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</si>
  <si>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</si>
  <si>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</si>
  <si>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</si>
  <si>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</si>
  <si>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</si>
  <si>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</si>
  <si>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</si>
  <si>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</si>
  <si>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</si>
  <si>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</si>
  <si>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</si>
  <si>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</si>
  <si>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</si>
  <si>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</si>
  <si>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</si>
  <si>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</si>
  <si>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</si>
  <si>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</si>
  <si>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</si>
  <si>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</si>
  <si>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</si>
  <si>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</si>
  <si>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</si>
  <si>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</si>
  <si>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</si>
  <si>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</si>
  <si>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</si>
  <si>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</si>
  <si>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</si>
  <si>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</si>
  <si>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</si>
  <si>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</si>
  <si>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</si>
  <si>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</si>
  <si>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</si>
  <si>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</si>
  <si>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</si>
  <si>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</si>
  <si>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</si>
  <si>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</si>
  <si>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</si>
  <si>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</si>
  <si>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</si>
  <si>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</si>
  <si>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</si>
  <si>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</si>
  <si>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</si>
  <si>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</si>
  <si>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</si>
  <si>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</si>
  <si>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</si>
  <si>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</si>
  <si>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</si>
  <si>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</si>
  <si>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</si>
  <si>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</si>
  <si>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</si>
  <si>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</si>
  <si>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</si>
  <si>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</si>
  <si>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</si>
  <si>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</si>
  <si>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</si>
  <si>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</si>
  <si>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</si>
  <si>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</si>
  <si>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</si>
  <si>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</si>
  <si>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</si>
  <si>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</si>
  <si>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</si>
  <si>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</si>
  <si>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</si>
  <si>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</si>
  <si>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</si>
  <si>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</si>
  <si>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</si>
  <si>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</si>
  <si>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</si>
  <si>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</si>
  <si>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</si>
  <si>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</si>
  <si>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</si>
  <si>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</si>
  <si>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</si>
  <si>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</si>
  <si>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</si>
  <si>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</si>
  <si>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</si>
  <si>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</si>
  <si>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</si>
  <si>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</si>
  <si>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</si>
  <si>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</si>
  <si>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</si>
  <si>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</si>
  <si>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</si>
  <si>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</si>
  <si>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</si>
  <si>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</si>
  <si>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</si>
  <si>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</si>
  <si>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</si>
  <si>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</si>
  <si>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</si>
  <si>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</si>
  <si>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</si>
  <si>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</si>
  <si>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</si>
  <si>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</si>
  <si>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</si>
  <si>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</si>
  <si>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</si>
  <si>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</si>
  <si>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</si>
  <si>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</si>
  <si>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</si>
  <si>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</si>
  <si>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</si>
  <si>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</si>
  <si>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</si>
  <si>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</si>
  <si>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</si>
  <si>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</si>
  <si>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</si>
  <si>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</si>
  <si>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</si>
  <si>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</si>
  <si>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</si>
  <si>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</si>
  <si>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</si>
  <si>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</si>
  <si>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</si>
  <si>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</si>
  <si>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</si>
  <si>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</si>
  <si>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</si>
  <si>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</si>
  <si>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</si>
  <si>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</si>
  <si>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</si>
  <si>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</si>
  <si>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</si>
  <si>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</si>
  <si>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</si>
  <si>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</si>
  <si>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</si>
  <si>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</si>
  <si>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</si>
  <si>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</si>
  <si>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</si>
  <si>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</si>
  <si>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</si>
  <si>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</si>
  <si>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</si>
  <si>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</si>
  <si>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</si>
  <si>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</si>
  <si>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</si>
  <si>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</si>
  <si>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</si>
  <si>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</si>
  <si>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</si>
  <si>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</si>
  <si>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</si>
  <si>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</si>
  <si>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</si>
  <si>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</si>
  <si>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</si>
  <si>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</si>
  <si>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</si>
  <si>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</si>
  <si>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</si>
  <si>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</si>
  <si>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</si>
  <si>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</si>
  <si>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</si>
  <si>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</si>
  <si>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</si>
  <si>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</si>
  <si>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</si>
  <si>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</si>
  <si>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</si>
  <si>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</si>
  <si>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</si>
  <si>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</si>
  <si>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</si>
  <si>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</si>
  <si>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</si>
  <si>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</si>
  <si>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</si>
  <si>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</si>
  <si>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</si>
  <si>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</si>
  <si>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</si>
  <si>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</si>
  <si>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</si>
  <si>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</si>
  <si>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</si>
  <si>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</si>
  <si>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</si>
  <si>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</si>
  <si>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</si>
  <si>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</si>
  <si>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</si>
  <si>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</si>
  <si>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</si>
  <si>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</si>
  <si>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</si>
  <si>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</si>
  <si>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</si>
  <si>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</si>
  <si>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</si>
  <si>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</si>
  <si>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</si>
  <si>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</si>
  <si>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</si>
  <si>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</si>
  <si>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</si>
  <si>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</si>
  <si>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</si>
  <si>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</si>
  <si>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</si>
  <si>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</si>
  <si>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</si>
  <si>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</si>
  <si>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</si>
  <si>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</si>
  <si>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</si>
  <si>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</si>
  <si>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</si>
  <si>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</si>
  <si>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</si>
  <si>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</si>
  <si>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</si>
  <si>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</si>
  <si>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</si>
  <si>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</si>
  <si>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</si>
  <si>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</si>
  <si>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</si>
  <si>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</si>
  <si>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</si>
  <si>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</si>
  <si>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</si>
  <si>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</si>
  <si>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</si>
  <si>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</si>
  <si>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</si>
  <si>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</si>
  <si>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</si>
  <si>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</si>
  <si>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</si>
  <si>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</si>
  <si>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</si>
  <si>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</si>
  <si>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</si>
  <si>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</si>
  <si>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</si>
  <si>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</si>
  <si>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</si>
  <si>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</si>
  <si>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</si>
  <si>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</si>
  <si>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</si>
  <si>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</si>
  <si>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</si>
  <si>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</si>
  <si>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</si>
  <si>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</si>
  <si>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</si>
  <si>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</si>
  <si>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</si>
  <si>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</si>
  <si>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</si>
  <si>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</si>
  <si>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</si>
  <si>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</si>
  <si>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</si>
  <si>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</si>
  <si>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</si>
  <si>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</si>
  <si>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</si>
  <si>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</si>
  <si>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</si>
  <si>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</si>
  <si>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</si>
  <si>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</si>
  <si>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</si>
  <si>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</si>
  <si>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</si>
  <si>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</si>
  <si>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</si>
  <si>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</si>
  <si>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</si>
  <si>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</si>
  <si>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</si>
  <si>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</si>
  <si>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</si>
  <si>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</si>
  <si>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</si>
  <si>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</si>
  <si>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</si>
  <si>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</si>
  <si>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</si>
  <si>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</si>
  <si>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</si>
  <si>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</si>
  <si>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</si>
  <si>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</si>
  <si>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</si>
  <si>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</si>
  <si>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</si>
  <si>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</si>
  <si>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</si>
  <si>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</si>
  <si>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</si>
  <si>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</si>
  <si>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</si>
  <si>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</si>
  <si>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</si>
  <si>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</si>
  <si>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</si>
  <si>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</si>
  <si>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</si>
  <si>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</si>
  <si>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</si>
  <si>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</si>
  <si>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</si>
  <si>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</si>
  <si>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</si>
  <si>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</si>
  <si>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</si>
  <si>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</si>
  <si>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</si>
  <si>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</si>
  <si>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</si>
  <si>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</si>
  <si>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</si>
  <si>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</si>
  <si>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</si>
  <si>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</si>
  <si>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</si>
  <si>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</si>
  <si>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</si>
  <si>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</si>
  <si>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</si>
  <si>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</si>
  <si>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</si>
  <si>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</si>
  <si>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</si>
  <si>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</si>
  <si>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</si>
  <si>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</si>
  <si>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</si>
  <si>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</si>
  <si>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</si>
  <si>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</si>
  <si>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</si>
  <si>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</si>
  <si>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</si>
  <si>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</si>
  <si>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</si>
  <si>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</si>
  <si>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</si>
  <si>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</si>
  <si>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</si>
  <si>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</si>
  <si>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</si>
  <si>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</si>
  <si>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</si>
  <si>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</si>
  <si>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</si>
  <si>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</si>
  <si>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</si>
  <si>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</si>
  <si>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</si>
  <si>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</si>
  <si>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</si>
  <si>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</si>
  <si>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</si>
  <si>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</si>
  <si>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</si>
  <si>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</si>
  <si>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</si>
  <si>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</si>
  <si>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</si>
  <si>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</si>
  <si>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</si>
  <si>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</si>
  <si>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</si>
  <si>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</si>
  <si>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</si>
  <si>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</si>
  <si>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</si>
  <si>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</si>
  <si>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</si>
  <si>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</si>
  <si>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</si>
  <si>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</si>
  <si>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</si>
  <si>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</si>
  <si>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</si>
  <si>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</si>
  <si>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</si>
  <si>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</si>
  <si>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</si>
  <si>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</si>
  <si>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</si>
  <si>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</si>
  <si>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</si>
  <si>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</si>
  <si>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</si>
  <si>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</si>
  <si>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</si>
  <si>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</si>
  <si>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</si>
  <si>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</si>
  <si>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</si>
  <si>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</si>
  <si>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</si>
  <si>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</si>
  <si>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</si>
  <si>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</si>
  <si>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</si>
  <si>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</si>
  <si>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</si>
  <si>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</si>
  <si>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</si>
  <si>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</si>
  <si>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</si>
  <si>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</si>
  <si>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</si>
  <si>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</si>
  <si>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</si>
  <si>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</si>
  <si>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</si>
  <si>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</si>
  <si>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</si>
  <si>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</si>
  <si>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</si>
  <si>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</si>
  <si>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</si>
  <si>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</si>
  <si>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</si>
  <si>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</si>
  <si>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</si>
  <si>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</si>
  <si>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</si>
  <si>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</si>
  <si>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</si>
  <si>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</si>
  <si>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</si>
  <si>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</si>
  <si>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</si>
  <si>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</si>
  <si>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</si>
  <si>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</si>
  <si>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</si>
  <si>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</si>
  <si>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</si>
  <si>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</si>
  <si>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</si>
  <si>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</si>
  <si>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</si>
  <si>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</si>
  <si>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</si>
  <si>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</si>
  <si>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</si>
  <si>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</si>
  <si>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</si>
  <si>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</si>
  <si>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</si>
  <si>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</si>
  <si>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</si>
  <si>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</si>
  <si>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</si>
  <si>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</si>
  <si>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</si>
  <si>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</si>
  <si>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</si>
  <si>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</si>
  <si>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</si>
  <si>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</si>
  <si>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</si>
  <si>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</si>
  <si>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</si>
  <si>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</si>
  <si>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</si>
  <si>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</si>
  <si>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</si>
  <si>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</si>
  <si>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</si>
  <si>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</si>
  <si>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</si>
  <si>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</si>
  <si>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</si>
  <si>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</si>
  <si>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</si>
  <si>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</si>
  <si>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</si>
  <si>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</si>
  <si>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</si>
  <si>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</si>
  <si>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</si>
  <si>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</si>
  <si>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</si>
  <si>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</si>
  <si>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</si>
  <si>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</si>
  <si>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</si>
  <si>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</si>
  <si>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</si>
  <si>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</si>
  <si>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</si>
  <si>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</si>
  <si>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</si>
  <si>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</si>
  <si>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</si>
  <si>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</si>
  <si>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</si>
  <si>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</si>
  <si>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</si>
  <si>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</si>
  <si>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</si>
  <si>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</si>
  <si>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</si>
  <si>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</si>
  <si>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</si>
  <si>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</si>
  <si>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</si>
  <si>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</si>
  <si>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</si>
  <si>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</si>
  <si>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</si>
  <si>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</si>
  <si>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</si>
  <si>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</si>
  <si>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</si>
  <si>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</si>
  <si>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</si>
  <si>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</si>
  <si>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</si>
  <si>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</si>
  <si>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</si>
  <si>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</si>
  <si>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</si>
  <si>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</si>
  <si>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</si>
  <si>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</si>
  <si>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</si>
  <si>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</si>
  <si>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</si>
  <si>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</si>
  <si>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</si>
  <si>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</si>
  <si>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</si>
  <si>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</si>
  <si>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</si>
  <si>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</si>
  <si>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</si>
  <si>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</si>
  <si>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</si>
  <si>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</si>
  <si>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</si>
  <si>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</si>
  <si>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</si>
  <si>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</si>
  <si>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</si>
  <si>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</si>
  <si>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</si>
  <si>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</si>
  <si>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</si>
  <si>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</si>
  <si>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</si>
  <si>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</si>
  <si>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</si>
  <si>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</si>
  <si>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</si>
  <si>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</si>
  <si>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</si>
  <si>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</si>
  <si>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</si>
  <si>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</si>
  <si>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</si>
  <si>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</si>
  <si>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</si>
  <si>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</si>
  <si>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</si>
  <si>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</si>
  <si>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</si>
  <si>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</si>
  <si>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</si>
  <si>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</si>
  <si>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</si>
  <si>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</si>
  <si>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</si>
  <si>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</si>
  <si>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</si>
  <si>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</si>
  <si>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</si>
  <si>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</si>
  <si>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</si>
  <si>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</si>
  <si>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</si>
  <si>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</si>
  <si>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</si>
  <si>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</si>
  <si>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</si>
  <si>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</si>
  <si>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</si>
  <si>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</si>
  <si>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</si>
  <si>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</si>
  <si>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</si>
  <si>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</si>
  <si>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</si>
  <si>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</si>
  <si>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</si>
  <si>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</si>
  <si>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</si>
  <si>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</si>
  <si>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</si>
  <si>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</si>
  <si>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</si>
  <si>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</si>
  <si>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</si>
  <si>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</si>
  <si>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</si>
  <si>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</si>
  <si>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</si>
  <si>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</si>
  <si>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</si>
  <si>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</si>
  <si>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</si>
  <si>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</si>
  <si>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</si>
  <si>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</si>
  <si>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</si>
  <si>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</si>
  <si>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</si>
  <si>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</si>
  <si>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</si>
  <si>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</si>
  <si>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</si>
  <si>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</si>
  <si>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</si>
  <si>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</si>
  <si>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</si>
  <si>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</si>
  <si>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</si>
  <si>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</si>
  <si>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</si>
  <si>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</si>
  <si>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</si>
  <si>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</si>
  <si>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</si>
  <si>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</si>
  <si>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</si>
  <si>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</si>
  <si>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</si>
  <si>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</si>
  <si>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</si>
  <si>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</si>
  <si>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</si>
  <si>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</si>
  <si>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</si>
  <si>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</si>
  <si>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</si>
  <si>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</si>
  <si>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</si>
  <si>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</si>
  <si>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</si>
  <si>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</si>
  <si>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</si>
  <si>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</si>
  <si>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</si>
  <si>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</si>
  <si>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</si>
  <si>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</si>
  <si>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</si>
  <si>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</si>
  <si>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</si>
  <si>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</si>
  <si>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</si>
  <si>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</si>
  <si>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</si>
  <si>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</si>
  <si>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</si>
  <si>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</si>
  <si>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</si>
  <si>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</si>
  <si>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</si>
  <si>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</si>
  <si>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</si>
  <si>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</si>
  <si>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</si>
  <si>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</si>
  <si>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</si>
  <si>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</si>
  <si>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</si>
  <si>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</si>
  <si>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</si>
  <si>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</si>
  <si>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</si>
  <si>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</si>
  <si>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</si>
  <si>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</si>
  <si>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</si>
  <si>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</si>
  <si>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</si>
  <si>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</si>
  <si>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</si>
  <si>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</si>
  <si>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</si>
  <si>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</si>
  <si>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</si>
  <si>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</si>
  <si>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</si>
  <si>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</si>
  <si>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</si>
  <si>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</si>
  <si>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</si>
  <si>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</si>
  <si>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</si>
  <si>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</si>
  <si>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</si>
  <si>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</si>
  <si>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</si>
  <si>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</si>
  <si>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</si>
  <si>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</si>
  <si>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</si>
  <si>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</si>
  <si>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</si>
  <si>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</si>
  <si>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</si>
  <si>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</si>
  <si>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</si>
  <si>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</si>
  <si>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</si>
  <si>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</si>
  <si>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</si>
  <si>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</si>
  <si>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</si>
  <si>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</si>
  <si>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</si>
  <si>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</si>
  <si>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</si>
  <si>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</si>
  <si>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</si>
  <si>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</si>
  <si>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</si>
  <si>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</si>
  <si>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</si>
  <si>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</si>
  <si>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</si>
  <si>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</si>
  <si>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</si>
  <si>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</si>
  <si>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</si>
  <si>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</si>
  <si>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</si>
  <si>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</si>
  <si>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</si>
  <si>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</si>
  <si>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</si>
  <si>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</si>
  <si>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</si>
  <si>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</si>
  <si>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</si>
  <si>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</si>
  <si>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</si>
  <si>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</si>
  <si>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</si>
  <si>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</si>
  <si>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</si>
  <si>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</si>
  <si>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</si>
  <si>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</si>
  <si>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</si>
  <si>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</si>
  <si>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</si>
  <si>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</si>
  <si>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</si>
  <si>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</si>
  <si>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</si>
  <si>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</si>
  <si>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</si>
  <si>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</si>
  <si>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</si>
  <si>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</si>
  <si>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</si>
  <si>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</si>
  <si>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</si>
  <si>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</si>
  <si>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</si>
  <si>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</si>
  <si>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</si>
  <si>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</si>
  <si>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</si>
  <si>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</si>
  <si>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</si>
  <si>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</si>
  <si>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</si>
  <si>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</si>
  <si>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</si>
  <si>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</si>
  <si>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</si>
  <si>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</si>
  <si>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</si>
  <si>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</si>
  <si>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</si>
  <si>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</si>
  <si>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</si>
  <si>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</si>
  <si>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</si>
  <si>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</si>
  <si>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</si>
  <si>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</si>
  <si>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</si>
  <si>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</si>
  <si>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</si>
  <si>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</si>
  <si>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</si>
  <si>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</si>
  <si>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</si>
  <si>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</si>
  <si>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</si>
  <si>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</si>
  <si>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</si>
  <si>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</si>
  <si>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</si>
  <si>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</si>
  <si>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</si>
  <si>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</si>
  <si>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</si>
  <si>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</si>
  <si>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</si>
  <si>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</si>
  <si>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</si>
  <si>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</si>
  <si>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</si>
  <si>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</si>
  <si>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</si>
  <si>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</si>
  <si>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</si>
  <si>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</si>
  <si>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</si>
  <si>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</si>
  <si>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</si>
  <si>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</si>
  <si>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</si>
  <si>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</si>
  <si>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</si>
  <si>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</si>
  <si>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</si>
  <si>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</si>
  <si>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</si>
  <si>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</si>
  <si>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</si>
  <si>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</si>
  <si>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</si>
  <si>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</si>
  <si>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</si>
  <si>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</si>
  <si>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</si>
  <si>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</si>
  <si>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</si>
  <si>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</si>
  <si>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</si>
  <si>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</si>
  <si>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</si>
  <si>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</si>
  <si>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</si>
  <si>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</si>
  <si>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</si>
  <si>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</si>
  <si>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</si>
  <si>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</si>
  <si>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</si>
  <si>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</si>
  <si>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</si>
  <si>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</si>
  <si>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</si>
  <si>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</si>
  <si>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</si>
  <si>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</si>
  <si>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</si>
  <si>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</si>
  <si>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</si>
  <si>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</si>
  <si>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</si>
  <si>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</si>
  <si>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</si>
  <si>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</si>
  <si>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</si>
  <si>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</si>
  <si>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</si>
  <si>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</si>
  <si>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</si>
  <si>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</si>
  <si>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</si>
  <si>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</si>
  <si>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</si>
  <si>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</si>
  <si>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</si>
  <si>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</si>
  <si>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</si>
  <si>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</si>
  <si>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</si>
  <si>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</si>
  <si>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</si>
  <si>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</si>
  <si>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</si>
  <si>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</si>
  <si>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</si>
  <si>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</si>
  <si>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</si>
  <si>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</si>
  <si>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</si>
  <si>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</si>
  <si>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</si>
  <si>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</si>
  <si>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</si>
  <si>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</si>
  <si>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</si>
  <si>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</si>
  <si>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</si>
  <si>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</si>
  <si>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</si>
  <si>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</si>
  <si>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</si>
  <si>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</si>
  <si>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</si>
  <si>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</si>
  <si>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</si>
  <si>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</si>
  <si>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</si>
  <si>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</si>
  <si>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</si>
  <si>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</si>
  <si>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</si>
  <si>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</si>
  <si>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</si>
  <si>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</si>
  <si>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</si>
  <si>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</si>
  <si>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</si>
  <si>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</si>
  <si>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</si>
  <si>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</si>
  <si>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</si>
  <si>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</si>
  <si>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</si>
  <si>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</si>
  <si>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</si>
  <si>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</si>
  <si>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</si>
  <si>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</si>
  <si>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</si>
  <si>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</si>
  <si>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</si>
  <si>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</si>
  <si>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</si>
  <si>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</si>
  <si>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</si>
  <si>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</si>
  <si>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</si>
  <si>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</si>
  <si>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</si>
  <si>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</si>
  <si>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</si>
  <si>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</si>
  <si>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</si>
  <si>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</si>
  <si>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</si>
  <si>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</si>
  <si>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</si>
  <si>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</si>
  <si>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</si>
  <si>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</si>
  <si>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</si>
  <si>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</si>
  <si>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</si>
  <si>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</si>
  <si>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</si>
  <si>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</si>
  <si>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</si>
  <si>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</si>
  <si>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</si>
  <si>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</si>
  <si>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</si>
  <si>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</si>
  <si>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</si>
  <si>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</si>
  <si>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</si>
  <si>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</si>
  <si>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</si>
  <si>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</si>
  <si>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</si>
  <si>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</si>
  <si>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</si>
  <si>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</si>
  <si>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</si>
  <si>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</si>
  <si>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</si>
  <si>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</si>
  <si>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</si>
  <si>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</si>
  <si>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</si>
  <si>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</si>
  <si>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</si>
  <si>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</si>
  <si>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</si>
  <si>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</si>
  <si>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</si>
  <si>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</si>
  <si>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</si>
  <si>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</si>
  <si>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</si>
  <si>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</si>
  <si>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</si>
  <si>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</si>
  <si>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</si>
  <si>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</si>
  <si>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</si>
  <si>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</si>
  <si>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</si>
  <si>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</si>
  <si>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</si>
  <si>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</si>
  <si>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</si>
  <si>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</si>
  <si>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</si>
  <si>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</si>
  <si>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</si>
  <si>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</si>
  <si>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</si>
  <si>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</si>
  <si>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</si>
  <si>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</si>
  <si>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</si>
  <si>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</si>
  <si>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</si>
  <si>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</si>
  <si>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</si>
  <si>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</si>
  <si>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</si>
  <si>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</si>
  <si>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</si>
  <si>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</si>
  <si>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</si>
  <si>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</si>
  <si>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</si>
  <si>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</si>
  <si>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</si>
  <si>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</si>
  <si>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</si>
  <si>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</si>
  <si>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</si>
  <si>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</si>
  <si>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</si>
  <si>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</si>
  <si>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</si>
  <si>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</si>
  <si>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</si>
  <si>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</si>
  <si>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</si>
  <si>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</si>
  <si>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</si>
  <si>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</si>
  <si>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</si>
  <si>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</si>
  <si>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</si>
  <si>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</si>
  <si>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</si>
  <si>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</si>
  <si>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</si>
  <si>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</si>
  <si>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</si>
  <si>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</si>
  <si>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</si>
  <si>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</si>
  <si>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</si>
  <si>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</si>
  <si>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</si>
  <si>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</si>
  <si>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</si>
  <si>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</si>
  <si>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</si>
  <si>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</si>
  <si>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</si>
  <si>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</si>
  <si>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</si>
  <si>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</si>
  <si>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</si>
  <si>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</si>
  <si>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</si>
  <si>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</si>
  <si>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</si>
  <si>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</si>
  <si>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</si>
  <si>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</si>
  <si>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</si>
  <si>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</si>
  <si>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</si>
  <si>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</si>
  <si>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</si>
  <si>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</si>
  <si>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</si>
  <si>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</si>
  <si>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</si>
  <si>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</si>
  <si>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</si>
  <si>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</si>
  <si>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</si>
  <si>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</si>
  <si>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</si>
  <si>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</si>
  <si>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</si>
  <si>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</si>
  <si>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</si>
  <si>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</si>
  <si>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</si>
  <si>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</si>
  <si>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</si>
  <si>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</si>
  <si>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</si>
  <si>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</si>
  <si>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</si>
  <si>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</si>
  <si>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</si>
  <si>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</si>
  <si>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</si>
  <si>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</si>
  <si>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</si>
  <si>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</si>
  <si>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</si>
  <si>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</si>
  <si>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</si>
  <si>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</si>
  <si>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</si>
  <si>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</si>
  <si>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</si>
  <si>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</si>
  <si>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</si>
  <si>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</si>
  <si>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</si>
  <si>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</si>
  <si>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</si>
  <si>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</si>
  <si>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</si>
  <si>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</si>
  <si>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</si>
  <si>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</si>
  <si>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</si>
  <si>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</si>
  <si>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</si>
  <si>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</si>
  <si>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</si>
  <si>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</si>
  <si>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</si>
  <si>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</si>
  <si>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</si>
  <si>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</si>
  <si>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</si>
  <si>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</si>
  <si>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</si>
  <si>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</si>
  <si>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</si>
  <si>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</si>
  <si>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</si>
  <si>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</si>
  <si>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</si>
  <si>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</si>
  <si>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</si>
  <si>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</si>
  <si>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</si>
  <si>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</si>
  <si>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</si>
  <si>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</si>
  <si>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</si>
  <si>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</si>
  <si>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</si>
  <si>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</si>
  <si>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</si>
  <si>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</si>
  <si>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</si>
  <si>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</si>
  <si>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</si>
  <si>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</si>
  <si>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</si>
  <si>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</si>
  <si>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</si>
  <si>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</si>
  <si>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</si>
  <si>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</si>
  <si>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</si>
  <si>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</si>
  <si>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</si>
  <si>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</si>
  <si>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</si>
  <si>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</si>
  <si>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</si>
  <si>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</si>
  <si>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</si>
  <si>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</si>
  <si>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</si>
  <si>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</si>
  <si>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</si>
  <si>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</si>
  <si>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</si>
  <si>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</si>
  <si>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</si>
  <si>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</si>
  <si>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</si>
  <si>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</si>
  <si>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</si>
  <si>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</si>
  <si>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</si>
  <si>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</si>
  <si>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</si>
  <si>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</si>
  <si>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</si>
  <si>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</si>
  <si>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</si>
  <si>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</si>
  <si>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</si>
  <si>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</si>
  <si>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</si>
  <si>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</si>
  <si>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</si>
  <si>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</si>
  <si>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</si>
  <si>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</si>
  <si>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</si>
  <si>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</si>
  <si>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</si>
  <si>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</si>
  <si>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</si>
  <si>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</si>
  <si>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</si>
  <si>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</si>
  <si>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</si>
  <si>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</si>
  <si>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</si>
  <si>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</si>
  <si>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</si>
  <si>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</si>
  <si>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</si>
  <si>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</si>
  <si>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</si>
  <si>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</si>
  <si>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</si>
  <si>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</si>
  <si>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</si>
  <si>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</si>
  <si>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</si>
  <si>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</si>
  <si>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</si>
  <si>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</si>
  <si>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</si>
  <si>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</si>
  <si>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</si>
  <si>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</si>
  <si>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</si>
  <si>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</si>
  <si>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</si>
  <si>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</si>
  <si>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</si>
  <si>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</si>
  <si>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</si>
  <si>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</si>
  <si>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</si>
  <si>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</si>
  <si>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</si>
  <si>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</si>
  <si>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</si>
  <si>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</si>
  <si>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</si>
  <si>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</si>
  <si>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</si>
  <si>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</si>
  <si>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</si>
  <si>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</si>
  <si>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</si>
  <si>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</si>
  <si>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</si>
  <si>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</si>
  <si>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</si>
  <si>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</si>
  <si>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</si>
  <si>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</si>
  <si>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</si>
  <si>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</si>
  <si>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</si>
  <si>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</si>
  <si>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</si>
  <si>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</si>
  <si>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</si>
  <si>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</si>
  <si>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</si>
  <si>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</si>
  <si>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</si>
  <si>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</si>
  <si>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</si>
  <si>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</si>
  <si>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</si>
  <si>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</si>
  <si>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</si>
  <si>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</si>
  <si>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</si>
  <si>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</si>
  <si>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</si>
  <si>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</si>
  <si>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</si>
  <si>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</si>
  <si>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</si>
  <si>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</si>
  <si>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</si>
  <si>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</si>
  <si>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</si>
  <si>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</si>
  <si>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</si>
  <si>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</si>
  <si>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</si>
  <si>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</si>
  <si>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</si>
  <si>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</si>
  <si>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</si>
  <si>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</si>
  <si>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</si>
  <si>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</si>
  <si>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</si>
  <si>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</si>
  <si>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</si>
  <si>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</si>
  <si>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</si>
  <si>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</si>
  <si>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</si>
  <si>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</si>
  <si>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</si>
  <si>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</si>
  <si>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</si>
  <si>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</si>
  <si>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</si>
  <si>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</si>
  <si>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</si>
  <si>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</si>
  <si>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</si>
  <si>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</si>
  <si>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</si>
  <si>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</si>
  <si>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</si>
  <si>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</si>
  <si>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</si>
  <si>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</si>
  <si>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</si>
  <si>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</si>
  <si>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</si>
  <si>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</si>
  <si>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</si>
  <si>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</si>
  <si>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</si>
  <si>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</si>
  <si>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</si>
  <si>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</si>
  <si>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</si>
  <si>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</si>
  <si>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</si>
  <si>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</si>
  <si>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</si>
  <si>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</si>
  <si>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</si>
  <si>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</si>
  <si>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</si>
  <si>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</si>
  <si>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</si>
  <si>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</si>
  <si>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</si>
  <si>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</si>
  <si>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</si>
  <si>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</si>
  <si>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</si>
  <si>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</si>
  <si>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</si>
  <si>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</si>
  <si>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</si>
  <si>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</si>
  <si>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</si>
  <si>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</si>
  <si>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</si>
  <si>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</si>
  <si>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</si>
  <si>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</si>
  <si>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</si>
  <si>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</si>
  <si>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</si>
  <si>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</si>
  <si>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</si>
  <si>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</si>
  <si>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</si>
  <si>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</si>
  <si>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</si>
  <si>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</si>
  <si>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</si>
  <si>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</si>
  <si>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</si>
  <si>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</si>
  <si>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</si>
  <si>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</si>
  <si>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</si>
  <si>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</si>
  <si>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</si>
  <si>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</si>
  <si>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</si>
  <si>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</si>
  <si>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</si>
  <si>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</si>
  <si>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</si>
  <si>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</si>
  <si>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</si>
  <si>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</si>
  <si>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</si>
  <si>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</si>
  <si>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</si>
  <si>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</si>
  <si>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</si>
  <si>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</si>
  <si>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</si>
  <si>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</si>
  <si>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</si>
  <si>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</si>
  <si>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</si>
  <si>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</si>
  <si>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</si>
  <si>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</si>
  <si>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</si>
  <si>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</si>
  <si>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</si>
  <si>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</si>
  <si>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</si>
  <si>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</si>
  <si>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</si>
  <si>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</si>
  <si>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</si>
  <si>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</si>
  <si>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</si>
  <si>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</si>
  <si>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</si>
  <si>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</si>
  <si>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</si>
  <si>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</si>
  <si>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</si>
  <si>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</si>
  <si>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</si>
  <si>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</si>
  <si>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</si>
  <si>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</si>
  <si>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</si>
  <si>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</si>
  <si>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</si>
  <si>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</si>
  <si>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</si>
  <si>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</si>
  <si>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</si>
  <si>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</si>
  <si>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</si>
  <si>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</si>
  <si>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</si>
  <si>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</si>
  <si>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</si>
  <si>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</si>
  <si>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</si>
  <si>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</si>
  <si>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</si>
  <si>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</si>
  <si>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</si>
  <si>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</si>
  <si>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</si>
  <si>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</si>
  <si>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</si>
  <si>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</si>
  <si>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</si>
  <si>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</si>
  <si>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</si>
  <si>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</si>
  <si>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</si>
  <si>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</si>
  <si>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</si>
  <si>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</si>
  <si>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</si>
  <si>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</si>
  <si>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</si>
  <si>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</si>
  <si>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</si>
  <si>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</si>
  <si>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</si>
  <si>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</si>
  <si>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</si>
  <si>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</si>
  <si>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</si>
  <si>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</si>
  <si>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</si>
  <si>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</si>
  <si>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</si>
  <si>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</si>
  <si>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</si>
  <si>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</si>
  <si>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</si>
  <si>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</si>
  <si>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</si>
  <si>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</si>
  <si>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</si>
  <si>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</si>
  <si>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</si>
  <si>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</si>
  <si>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</si>
  <si>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</si>
  <si>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</si>
  <si>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</si>
  <si>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</si>
  <si>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</si>
  <si>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</si>
  <si>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</si>
  <si>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</si>
  <si>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</si>
  <si>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</si>
  <si>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</si>
  <si>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</si>
  <si>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</si>
  <si>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</si>
  <si>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</si>
  <si>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</si>
  <si>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</si>
  <si>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</si>
  <si>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</si>
  <si>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</si>
  <si>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</si>
  <si>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</si>
  <si>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</si>
  <si>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</si>
  <si>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</si>
  <si>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</si>
  <si>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</si>
  <si>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</si>
  <si>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</si>
  <si>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</si>
  <si>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</si>
  <si>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</si>
  <si>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</si>
  <si>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</si>
  <si>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</si>
  <si>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</si>
  <si>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</si>
  <si>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</si>
  <si>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</si>
  <si>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</si>
  <si>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</si>
  <si>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</si>
  <si>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</si>
  <si>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</si>
  <si>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</si>
  <si>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</si>
  <si>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</si>
  <si>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</si>
  <si>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</si>
  <si>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</si>
  <si>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</si>
  <si>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</si>
  <si>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</si>
  <si>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</si>
  <si>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</si>
  <si>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</si>
  <si>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</si>
  <si>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</si>
  <si>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</si>
  <si>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</si>
  <si>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</si>
  <si>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</si>
  <si>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</si>
  <si>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</si>
  <si>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</si>
  <si>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</si>
  <si>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</si>
  <si>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</si>
  <si>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</si>
  <si>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</si>
  <si>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</si>
  <si>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</si>
  <si>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</si>
  <si>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</si>
  <si>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</si>
  <si>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</si>
  <si>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</si>
  <si>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</si>
  <si>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</si>
  <si>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</si>
  <si>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</si>
  <si>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</si>
  <si>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</si>
  <si>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</si>
  <si>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</si>
  <si>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</si>
  <si>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</si>
  <si>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</si>
  <si>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</si>
  <si>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</si>
  <si>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</si>
  <si>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</si>
  <si>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</si>
  <si>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</si>
  <si>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</si>
  <si>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</si>
  <si>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</si>
  <si>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</si>
  <si>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</si>
  <si>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</si>
  <si>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</si>
  <si>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</si>
  <si>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</si>
  <si>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</si>
  <si>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</si>
  <si>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</si>
  <si>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</si>
  <si>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</si>
  <si>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</si>
  <si>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</si>
  <si>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</si>
  <si>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</si>
  <si>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</si>
  <si>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</si>
  <si>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</si>
  <si>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</si>
  <si>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</si>
  <si>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</si>
  <si>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</si>
  <si>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</si>
  <si>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</si>
  <si>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</si>
  <si>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</si>
  <si>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</si>
  <si>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</si>
  <si>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</si>
  <si>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</si>
  <si>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</si>
  <si>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</si>
  <si>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</si>
  <si>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</si>
  <si>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</si>
  <si>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</si>
  <si>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</si>
  <si>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</si>
  <si>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</si>
  <si>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</si>
  <si>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</si>
  <si>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</si>
  <si>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</si>
  <si>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</si>
  <si>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</si>
  <si>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</si>
  <si>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</si>
  <si>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</si>
  <si>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</si>
  <si>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</si>
  <si>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</si>
  <si>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</si>
  <si>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</si>
  <si>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</si>
  <si>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</si>
  <si>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</si>
  <si>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</si>
  <si>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</si>
  <si>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</si>
  <si>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</si>
  <si>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</si>
  <si>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</si>
  <si>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</si>
  <si>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</si>
  <si>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</si>
  <si>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</si>
  <si>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</si>
  <si>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</si>
  <si>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</si>
  <si>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</si>
  <si>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</si>
  <si>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</si>
  <si>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</si>
  <si>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</si>
  <si>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</si>
  <si>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</si>
  <si>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</si>
  <si>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</si>
  <si>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</si>
  <si>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</si>
  <si>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</si>
  <si>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</si>
  <si>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</si>
  <si>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</si>
  <si>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</si>
  <si>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</si>
  <si>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</si>
  <si>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</si>
  <si>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</si>
  <si>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</si>
  <si>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</si>
  <si>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</si>
  <si>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</si>
  <si>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</si>
  <si>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</si>
  <si>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</si>
  <si>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</si>
  <si>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</si>
  <si>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</si>
  <si>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</si>
  <si>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</si>
  <si>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</si>
  <si>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</si>
  <si>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</si>
  <si>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</si>
  <si>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</si>
  <si>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</si>
  <si>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</si>
  <si>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</si>
  <si>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</si>
  <si>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</si>
  <si>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</si>
  <si>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</si>
  <si>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</si>
  <si>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</si>
  <si>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</si>
  <si>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</si>
  <si>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</si>
  <si>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</si>
  <si>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</si>
  <si>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</si>
  <si>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</si>
  <si>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</si>
  <si>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</si>
  <si>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</si>
  <si>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</si>
  <si>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</si>
  <si>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</si>
  <si>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</si>
  <si>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</si>
  <si>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</si>
  <si>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</si>
  <si>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</si>
  <si>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</si>
  <si>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</si>
  <si>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</si>
  <si>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</si>
  <si>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</si>
  <si>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</si>
  <si>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</si>
  <si>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</si>
  <si>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</si>
  <si>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</si>
  <si>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</si>
  <si>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</si>
  <si>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</si>
  <si>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</si>
  <si>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</si>
  <si>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</si>
  <si>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</si>
  <si>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</si>
  <si>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</si>
  <si>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</si>
  <si>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</si>
  <si>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</si>
  <si>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</si>
  <si>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</si>
  <si>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</si>
  <si>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</si>
  <si>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</si>
  <si>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</si>
  <si>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</si>
  <si>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</si>
  <si>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</si>
  <si>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</si>
  <si>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</si>
  <si>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</si>
  <si>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</si>
  <si>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</si>
  <si>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</si>
  <si>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</si>
  <si>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</si>
  <si>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</si>
  <si>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</si>
  <si>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</si>
  <si>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</si>
  <si>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</si>
  <si>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</si>
  <si>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</si>
  <si>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</si>
  <si>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</si>
  <si>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</si>
  <si>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</si>
  <si>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</si>
  <si>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</si>
  <si>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</si>
  <si>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</si>
  <si>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</si>
  <si>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</si>
  <si>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</si>
  <si>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</si>
  <si>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</si>
  <si>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</si>
  <si>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</si>
  <si>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</si>
  <si>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</si>
  <si>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</si>
  <si>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</si>
  <si>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</si>
  <si>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</si>
  <si>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</si>
  <si>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</si>
  <si>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</si>
  <si>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</si>
  <si>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</si>
  <si>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</si>
  <si>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</si>
  <si>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</si>
  <si>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</si>
  <si>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</si>
  <si>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</si>
  <si>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</si>
  <si>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</si>
  <si>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</si>
  <si>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</si>
  <si>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</si>
  <si>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</si>
  <si>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</si>
  <si>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</si>
  <si>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</si>
  <si>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</si>
  <si>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</si>
  <si>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</si>
  <si>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</si>
  <si>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</si>
  <si>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</si>
  <si>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</si>
  <si>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</si>
  <si>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</si>
  <si>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</si>
  <si>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</si>
  <si>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</si>
  <si>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</si>
  <si>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</si>
  <si>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</si>
  <si>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</si>
  <si>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</si>
  <si>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</si>
  <si>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</si>
  <si>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</si>
  <si>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</si>
  <si>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</si>
  <si>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</si>
  <si>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</si>
  <si>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</si>
  <si>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</si>
  <si>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</si>
  <si>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</si>
  <si>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</si>
  <si>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</si>
  <si>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</si>
  <si>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</si>
  <si>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</si>
  <si>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</si>
  <si>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</si>
  <si>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</si>
  <si>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</si>
  <si>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</si>
  <si>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</si>
  <si>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</si>
  <si>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</si>
  <si>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</si>
  <si>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</si>
  <si>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</si>
  <si>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</si>
  <si>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</si>
  <si>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</si>
  <si>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</si>
  <si>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</si>
  <si>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</si>
  <si>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</si>
  <si>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</si>
  <si>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</si>
  <si>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</si>
  <si>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</si>
  <si>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</si>
  <si>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</si>
  <si>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</si>
  <si>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</si>
  <si>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</si>
  <si>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</si>
  <si>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</si>
  <si>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</si>
  <si>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</si>
  <si>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</si>
  <si>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</si>
  <si>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</si>
  <si>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</si>
  <si>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</si>
  <si>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</si>
  <si>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</si>
  <si>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</si>
  <si>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</si>
  <si>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</si>
  <si>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</si>
  <si>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</si>
  <si>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</si>
  <si>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</si>
  <si>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</si>
  <si>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</si>
  <si>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</si>
  <si>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</si>
  <si>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</si>
  <si>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</si>
  <si>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</si>
  <si>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</si>
  <si>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</si>
  <si>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</si>
  <si>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</si>
  <si>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</si>
  <si>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</si>
  <si>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</si>
  <si>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</si>
  <si>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</si>
  <si>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</si>
  <si>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</si>
  <si>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</si>
  <si>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</si>
  <si>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</si>
  <si>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</si>
  <si>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</si>
  <si>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</si>
  <si>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</si>
  <si>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</si>
  <si>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</si>
  <si>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</si>
  <si>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</si>
  <si>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</si>
  <si>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</si>
  <si>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</si>
  <si>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</si>
  <si>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</si>
  <si>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</si>
  <si>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</si>
  <si>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</si>
  <si>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</si>
  <si>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</si>
  <si>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</si>
  <si>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</si>
  <si>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</si>
  <si>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</si>
  <si>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</si>
  <si>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</si>
  <si>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</si>
  <si>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</si>
  <si>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</si>
  <si>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</si>
  <si>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</si>
  <si>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</si>
  <si>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</si>
  <si>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</si>
  <si>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</si>
  <si>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</si>
  <si>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</si>
  <si>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</si>
  <si>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</si>
  <si>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</si>
  <si>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</si>
  <si>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</si>
  <si>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</si>
  <si>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</si>
  <si>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</si>
  <si>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</si>
  <si>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</si>
  <si>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</si>
  <si>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</si>
  <si>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</si>
  <si>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</si>
  <si>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</si>
  <si>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</si>
  <si>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</si>
  <si>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</si>
  <si>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</si>
  <si>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</si>
  <si>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</si>
  <si>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</si>
  <si>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</si>
  <si>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</si>
  <si>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</si>
  <si>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</si>
  <si>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</si>
  <si>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</si>
  <si>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</si>
  <si>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</si>
  <si>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</si>
  <si>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</si>
  <si>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</si>
  <si>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</si>
  <si>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</si>
  <si>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</si>
  <si>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</si>
  <si>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</si>
  <si>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</si>
  <si>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</si>
  <si>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</si>
  <si>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</si>
  <si>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</si>
  <si>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</si>
  <si>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</si>
  <si>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</si>
  <si>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</si>
  <si>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</si>
  <si>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</si>
  <si>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</si>
  <si>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</si>
  <si>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</si>
  <si>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</si>
  <si>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</si>
  <si>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</si>
  <si>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</si>
  <si>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</si>
  <si>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</si>
  <si>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</si>
  <si>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</si>
  <si>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</si>
  <si>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</si>
  <si>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</si>
  <si>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</si>
  <si>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</si>
  <si>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</si>
  <si>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</si>
  <si>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</si>
  <si>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</si>
  <si>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</si>
  <si>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</si>
  <si>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</si>
  <si>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</si>
  <si>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</si>
  <si>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</si>
  <si>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</si>
  <si>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</si>
  <si>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</si>
  <si>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</si>
  <si>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</si>
  <si>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</si>
  <si>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</si>
  <si>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</si>
  <si>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</si>
  <si>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</si>
  <si>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</si>
  <si>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</si>
  <si>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</si>
  <si>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</si>
  <si>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</si>
  <si>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</si>
  <si>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</si>
  <si>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</si>
  <si>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</si>
  <si>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</si>
  <si>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</si>
  <si>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</si>
  <si>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</si>
  <si>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</si>
  <si>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</si>
  <si>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</si>
  <si>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</si>
  <si>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</si>
  <si>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</si>
  <si>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</si>
  <si>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</si>
  <si>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</si>
  <si>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</si>
  <si>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</si>
  <si>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</si>
  <si>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</si>
  <si>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</si>
  <si>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</si>
  <si>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</si>
  <si>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</si>
  <si>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</si>
  <si>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</si>
  <si>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</si>
  <si>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</si>
  <si>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</si>
  <si>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</si>
  <si>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</si>
  <si>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</si>
  <si>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</si>
  <si>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</si>
  <si>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</si>
  <si>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</si>
  <si>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</si>
  <si>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</si>
  <si>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</si>
  <si>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</si>
  <si>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</si>
  <si>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</si>
  <si>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</si>
  <si>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</si>
  <si>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</si>
  <si>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</si>
  <si>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</si>
  <si>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</si>
  <si>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</si>
  <si>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</si>
  <si>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</si>
  <si>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</si>
  <si>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</si>
  <si>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</si>
  <si>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</si>
  <si>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</si>
  <si>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</si>
  <si>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</si>
  <si>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</si>
  <si>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</si>
  <si>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</si>
  <si>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</si>
  <si>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</si>
  <si>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</si>
  <si>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</si>
  <si>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</si>
  <si>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</si>
  <si>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</si>
  <si>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</si>
  <si>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</si>
  <si>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</si>
  <si>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</si>
  <si>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</si>
  <si>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</si>
  <si>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</si>
  <si>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</si>
  <si>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</si>
  <si>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</si>
  <si>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</si>
  <si>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</si>
  <si>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</si>
  <si>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</si>
  <si>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</si>
  <si>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</si>
  <si>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</si>
  <si>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</si>
  <si>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</si>
  <si>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</si>
  <si>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</si>
  <si>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</si>
  <si>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</si>
  <si>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</si>
  <si>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</si>
  <si>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</si>
  <si>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</si>
  <si>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</si>
  <si>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</si>
  <si>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</si>
  <si>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</si>
  <si>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</si>
  <si>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</si>
  <si>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</si>
  <si>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</si>
  <si>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</si>
  <si>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</si>
  <si>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</si>
  <si>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</si>
  <si>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</si>
  <si>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</si>
  <si>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</si>
  <si>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</si>
  <si>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</si>
  <si>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</si>
  <si>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</si>
  <si>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</si>
  <si>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</si>
  <si>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</si>
  <si>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</si>
  <si>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</si>
  <si>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</si>
  <si>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</si>
  <si>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</si>
  <si>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</si>
  <si>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</si>
  <si>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</si>
  <si>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</si>
  <si>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</si>
  <si>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</si>
  <si>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</si>
  <si>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</si>
  <si>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</si>
  <si>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</si>
  <si>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</si>
  <si>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</si>
  <si>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</si>
  <si>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</si>
  <si>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</si>
  <si>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</si>
  <si>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</si>
  <si>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</si>
  <si>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</si>
  <si>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</si>
  <si>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</si>
  <si>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</si>
  <si>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</si>
  <si>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</si>
  <si>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</si>
  <si>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</si>
  <si>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</si>
  <si>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</si>
  <si>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</si>
  <si>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</si>
  <si>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</si>
  <si>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</si>
  <si>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</si>
  <si>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</si>
  <si>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</si>
  <si>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</si>
  <si>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</si>
  <si>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</si>
  <si>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</si>
  <si>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</si>
  <si>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</si>
  <si>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</si>
  <si>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</si>
  <si>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</si>
  <si>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</si>
  <si>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</si>
  <si>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</si>
  <si>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</si>
  <si>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</si>
  <si>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</si>
  <si>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</si>
  <si>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</si>
  <si>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</si>
  <si>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</si>
  <si>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</si>
  <si>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</si>
  <si>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</si>
  <si>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</si>
  <si>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</si>
  <si>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</si>
  <si>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</si>
  <si>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</si>
  <si>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</si>
  <si>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</si>
  <si>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</si>
  <si>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</si>
  <si>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</si>
  <si>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</si>
  <si>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</si>
  <si>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</si>
  <si>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</si>
  <si>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</si>
  <si>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</si>
  <si>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</si>
  <si>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</si>
  <si>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</si>
  <si>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</si>
  <si>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</si>
  <si>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</si>
  <si>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</si>
  <si>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</si>
  <si>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</si>
  <si>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</si>
  <si>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</si>
  <si>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</si>
  <si>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</si>
  <si>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</si>
  <si>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</si>
  <si>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</si>
  <si>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</si>
  <si>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</si>
  <si>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</si>
  <si>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</si>
  <si>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</si>
  <si>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</si>
  <si>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</si>
  <si>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</si>
  <si>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</si>
  <si>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</si>
  <si>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</si>
  <si>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</si>
  <si>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</si>
  <si>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</si>
  <si>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</si>
  <si>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</si>
  <si>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</si>
  <si>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</si>
  <si>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</si>
  <si>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</si>
  <si>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</si>
  <si>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</si>
  <si>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</si>
  <si>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</si>
  <si>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</si>
  <si>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</si>
  <si>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</si>
  <si>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</si>
  <si>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</si>
  <si>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</si>
  <si>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</si>
  <si>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</si>
  <si>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</si>
  <si>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</si>
  <si>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</si>
  <si>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</si>
  <si>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</si>
  <si>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</si>
  <si>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</si>
  <si>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</si>
  <si>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</si>
  <si>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</si>
  <si>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</si>
  <si>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</si>
  <si>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</si>
  <si>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</si>
  <si>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</si>
  <si>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</si>
  <si>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</si>
  <si>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</si>
  <si>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</si>
  <si>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</si>
  <si>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</si>
  <si>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</si>
  <si>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</si>
  <si>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</si>
  <si>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</si>
  <si>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</si>
  <si>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</si>
  <si>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</si>
  <si>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</si>
  <si>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</si>
  <si>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</si>
  <si>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</si>
  <si>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</si>
  <si>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</si>
  <si>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</si>
  <si>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</si>
  <si>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</si>
  <si>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</si>
  <si>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</si>
  <si>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</si>
  <si>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</si>
  <si>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</si>
  <si>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</si>
  <si>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</si>
  <si>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</si>
  <si>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</si>
  <si>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</si>
  <si>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</si>
  <si>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</si>
  <si>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</si>
  <si>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</si>
  <si>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</si>
  <si>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</si>
  <si>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</si>
  <si>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</si>
  <si>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</si>
  <si>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</si>
  <si>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</si>
  <si>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</si>
  <si>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</si>
  <si>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</si>
  <si>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</si>
  <si>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</si>
  <si>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</si>
  <si>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</si>
  <si>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</si>
  <si>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</si>
  <si>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</si>
  <si>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</si>
  <si>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</si>
  <si>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</si>
  <si>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</si>
  <si>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</si>
  <si>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</si>
  <si>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</si>
  <si>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</si>
  <si>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</si>
  <si>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</si>
  <si>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</si>
  <si>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</si>
  <si>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</si>
  <si>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</si>
  <si>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</si>
  <si>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</si>
  <si>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</si>
  <si>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</si>
  <si>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</si>
  <si>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</si>
  <si>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</si>
  <si>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</si>
  <si>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</si>
  <si>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</si>
  <si>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</si>
  <si>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</si>
  <si>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</si>
  <si>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</si>
  <si>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</si>
  <si>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</si>
  <si>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</si>
  <si>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</si>
  <si>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</si>
  <si>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</si>
  <si>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</si>
  <si>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</si>
  <si>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</si>
  <si>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</si>
  <si>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</si>
  <si>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</si>
  <si>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</si>
  <si>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</si>
  <si>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</si>
  <si>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</si>
  <si>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</si>
  <si>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</si>
  <si>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</si>
  <si>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</si>
  <si>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</si>
  <si>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</si>
  <si>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</si>
  <si>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</si>
  <si>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</si>
  <si>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</si>
  <si>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</si>
  <si>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</si>
  <si>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</si>
  <si>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</si>
  <si>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</si>
  <si>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</si>
  <si>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</si>
  <si>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</si>
  <si>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</si>
  <si>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</si>
  <si>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</si>
  <si>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</si>
  <si>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</si>
  <si>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</si>
  <si>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</si>
  <si>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</si>
  <si>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</si>
  <si>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</si>
  <si>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</si>
  <si>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</si>
  <si>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</si>
  <si>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</si>
  <si>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</si>
  <si>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</si>
  <si>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</si>
  <si>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</si>
  <si>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</si>
  <si>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</si>
  <si>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</si>
  <si>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</si>
  <si>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</si>
  <si>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</si>
  <si>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</si>
  <si>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</si>
  <si>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</si>
  <si>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</si>
  <si>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</si>
  <si>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</si>
  <si>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</si>
  <si>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</si>
  <si>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</si>
  <si>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</si>
  <si>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</si>
  <si>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</si>
  <si>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</si>
  <si>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</si>
  <si>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</si>
  <si>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</si>
  <si>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</si>
  <si>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</si>
  <si>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</si>
  <si>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</si>
  <si>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</si>
  <si>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</si>
  <si>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</si>
  <si>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</si>
  <si>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</si>
  <si>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</si>
  <si>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</si>
  <si>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</si>
  <si>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</si>
  <si>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</si>
  <si>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</si>
  <si>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</si>
  <si>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</si>
  <si>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</si>
  <si>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</si>
  <si>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</si>
  <si>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</si>
  <si>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</si>
  <si>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</si>
  <si>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</si>
  <si>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</si>
  <si>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</si>
  <si>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</si>
  <si>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</si>
  <si>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</si>
  <si>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</si>
  <si>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</si>
  <si>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</si>
  <si>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</si>
  <si>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</si>
  <si>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</si>
  <si>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</si>
  <si>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</si>
  <si>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</si>
  <si>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</si>
  <si>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</si>
  <si>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</si>
  <si>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</si>
  <si>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</si>
  <si>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</si>
  <si>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</si>
  <si>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</si>
  <si>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</si>
  <si>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</si>
  <si>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</si>
  <si>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</si>
  <si>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</si>
  <si>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</si>
  <si>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</si>
  <si>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</si>
  <si>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</si>
  <si>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</si>
  <si>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</si>
  <si>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</si>
  <si>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</si>
  <si>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</si>
  <si>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</si>
  <si>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</si>
  <si>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</si>
  <si>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</si>
  <si>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</si>
  <si>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</si>
  <si>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</si>
  <si>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</si>
  <si>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</si>
  <si>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</si>
  <si>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</si>
  <si>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</si>
  <si>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</si>
  <si>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</si>
  <si>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</si>
  <si>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</si>
  <si>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</si>
  <si>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</si>
  <si>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</si>
  <si>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</si>
  <si>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</si>
  <si>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</si>
  <si>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</si>
  <si>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</si>
  <si>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</si>
  <si>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</si>
  <si>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</si>
  <si>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</si>
  <si>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</si>
  <si>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</si>
  <si>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</si>
  <si>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</si>
  <si>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</si>
  <si>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</si>
  <si>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</si>
  <si>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</si>
  <si>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</si>
  <si>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</si>
  <si>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</si>
  <si>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</si>
  <si>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</si>
  <si>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</si>
  <si>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</si>
  <si>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</si>
  <si>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</si>
  <si>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</si>
  <si>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</si>
  <si>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</si>
  <si>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</si>
  <si>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</si>
  <si>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Heyco Products Corp.</t>
  </si>
  <si>
    <t>96-281-6836</t>
  </si>
  <si>
    <t>DUNS</t>
  </si>
  <si>
    <t>1800 Industrial Way North</t>
  </si>
  <si>
    <t>Omar Mancio</t>
  </si>
  <si>
    <t>omancio@heyco.com</t>
  </si>
  <si>
    <t>(732)-286-4336</t>
  </si>
  <si>
    <t>Quality Manager</t>
  </si>
  <si>
    <t>Tin plated stamped terminals, blades and power components.</t>
  </si>
  <si>
    <t>100%</t>
  </si>
  <si>
    <t>https://www.heyco.com/about_certs.cfm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</si>
</sst>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mancio@hey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yco.com/about_certs.cfm" TargetMode="External"/><Relationship Id="rId4" Type="http://schemas.openxmlformats.org/officeDocument/2006/relationships/hyperlink" Target="mailto:omancio@heyc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AD8AEC3-FEE9-4586-BE00-89CD7107C5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5833A62-294B-4F85-AAE3-FD8E55747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2"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15863</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488C3EC-CD4E-468B-9B7D-D211D9AD6491}"/>
    <hyperlink ref="D20" r:id="rId4" xr:uid="{E4824FBB-F38D-4236-B05E-3BAC68233EE1}"/>
    <hyperlink ref="G77" r:id="rId5" xr:uid="{C87F06CD-D98E-4B09-87D8-9F43CD0A3EC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767</v>
      </c>
      <c r="B5" s="182" t="s">
        <v>1120</v>
      </c>
      <c r="C5" s="186" t="s">
        <v>12408</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482</v>
      </c>
      <c r="X5" s="227">
        <f t="shared" ref="X5" ca="1" si="0">IF(AND(C5="Smelter not listed",OR(LEN(D5)=0,LEN(E5)=0)),1,0)</f>
        <v>0</v>
      </c>
      <c r="AB5" s="228" t="str">
        <f t="shared" ref="AB5" si="1">B5&amp;C5</f>
        <v>TinMineracao Taboca S.A.</v>
      </c>
    </row>
    <row r="6" spans="1:34" s="227" customFormat="1" ht="20.100000000000001" customHeight="1">
      <c r="A6" s="262" t="s">
        <v>779</v>
      </c>
      <c r="B6" s="182" t="s">
        <v>1120</v>
      </c>
      <c r="C6" s="186" t="s">
        <v>1021</v>
      </c>
      <c r="D6" s="230"/>
      <c r="E6" s="182" t="str">
        <f ca="1">IF(ISERROR($V6),"",OFFSET('Smelter Look-up'!$D$4,$V6-4,0)&amp;"")</f>
        <v>THAILAND</v>
      </c>
      <c r="F6" s="182" t="str">
        <f ca="1">IF(ISERROR($V6),"",OFFSET('Smelter Look-up'!$E$4,$V6-4,0))</f>
        <v>CID001898</v>
      </c>
      <c r="G6" s="182" t="str">
        <f ca="1">IF(C6=$X$4,IF(ISERROR($V6),"Enter smelter details","RMI"),IF(ISERROR($V6),"",OFFSET('Smelter Look-up'!$F$4,$V6-4,0)))</f>
        <v>RMI</v>
      </c>
      <c r="H6" s="183">
        <f ca="1">IF(ISERROR($V6),"",OFFSET('Smelter Look-up'!$G$4,$V6-4,0))</f>
        <v>0</v>
      </c>
      <c r="I6" s="184" t="str">
        <f ca="1">IF(ISERROR($V6),"",OFFSET('Smelter Look-up'!$H$4,$V6-4,0))</f>
        <v>Amphur Muang</v>
      </c>
      <c r="J6" s="184" t="str">
        <f ca="1">IF(ISERROR($V6),"",OFFSET('Smelter Look-up'!$I$4,$V6-4,0))</f>
        <v>Phuket</v>
      </c>
      <c r="K6" s="224"/>
      <c r="L6" s="224"/>
      <c r="M6" s="224"/>
      <c r="N6" s="224"/>
      <c r="O6" s="224"/>
      <c r="P6" s="185"/>
      <c r="Q6" s="225"/>
      <c r="R6" s="182" t="str">
        <f ca="1">IF(ISERROR($V6),"",OFFSET('Smelter Look-up'!$C$4,$V6-4,0)&amp;"")</f>
        <v>Thaisarco</v>
      </c>
      <c r="S6" s="181" t="str">
        <f t="shared" ref="S6:S37" ca="1" si="2">IF(B6="","",IF(ISERROR(MATCH($E6,CL,0)),"Unknown",INDIRECT("'C'!$A$"&amp;MATCH($E6,CL,0)+1)))</f>
        <v>TH</v>
      </c>
      <c r="T6" s="181" t="str">
        <f ca="1">IF(B6="","",IF(ISERROR(MATCH($J6,SorP!$B$1:$B$6226,0)),"",INDIRECT("'SorP'!$A$"&amp;MATCH($S6&amp;$J6,SorP!C:C,0))))</f>
        <v>TH-83</v>
      </c>
      <c r="U6" s="201"/>
      <c r="V6" s="226">
        <f>IF(C6="",NA(),IF(OR(C6="Smelter not listed",C6="Smelter not yet identified"),MATCH($B6&amp;$D6,'Smelter Look-up'!$J:$J,0),MATCH($B6&amp;$C6,'Smelter Look-up'!$J:$J,0)))</f>
        <v>547</v>
      </c>
      <c r="X6" s="227">
        <f t="shared" ref="X6:X37" ca="1" si="3">IF(AND(C6="Smelter not listed",OR(LEN(D6)=0,LEN(E6)=0)),1,0)</f>
        <v>0</v>
      </c>
      <c r="AB6" s="228" t="str">
        <f t="shared" ref="AB6:AB37" si="4">B6&amp;C6</f>
        <v>TinThaisarco</v>
      </c>
    </row>
    <row r="7" spans="1:34" s="227" customFormat="1" ht="20.100000000000001" customHeight="1">
      <c r="A7" s="262" t="s">
        <v>776</v>
      </c>
      <c r="B7" s="182" t="s">
        <v>1120</v>
      </c>
      <c r="C7" s="186" t="s">
        <v>13778</v>
      </c>
      <c r="D7" s="230"/>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533</v>
      </c>
      <c r="X7" s="227">
        <f t="shared" ca="1" si="3"/>
        <v>0</v>
      </c>
      <c r="AB7" s="228" t="str">
        <f t="shared" si="4"/>
        <v>TinPT Timah Tbk Mentok</v>
      </c>
    </row>
    <row r="8" spans="1:34" s="227" customFormat="1" ht="20.100000000000001" customHeight="1">
      <c r="A8" s="262" t="s">
        <v>766</v>
      </c>
      <c r="B8" s="182" t="s">
        <v>1120</v>
      </c>
      <c r="C8" s="186" t="s">
        <v>811</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IF(C8="",NA(),IF(OR(C8="Smelter not listed",C8="Smelter not yet identified"),MATCH($B8&amp;$D8,'Smelter Look-up'!$J:$J,0),MATCH($B8&amp;$C8,'Smelter Look-up'!$J:$J,0)))</f>
        <v>474</v>
      </c>
      <c r="X8" s="227">
        <f t="shared" ca="1" si="3"/>
        <v>0</v>
      </c>
      <c r="AB8" s="228" t="str">
        <f t="shared" si="4"/>
        <v>TinMalaysia Smelting Corporation (MSC)</v>
      </c>
    </row>
    <row r="9" spans="1:34" s="227" customFormat="1" ht="20.100000000000001" customHeight="1">
      <c r="A9" s="262" t="s">
        <v>759</v>
      </c>
      <c r="B9" s="182" t="s">
        <v>1120</v>
      </c>
      <c r="C9" s="186" t="s">
        <v>832</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433</v>
      </c>
      <c r="X9" s="227">
        <f t="shared" ca="1" si="3"/>
        <v>0</v>
      </c>
      <c r="AB9" s="228" t="str">
        <f t="shared" si="4"/>
        <v>TinEM Vinto</v>
      </c>
    </row>
    <row r="10" spans="1:34" s="227" customFormat="1" ht="20.100000000000001" customHeight="1">
      <c r="A10" s="262" t="s">
        <v>768</v>
      </c>
      <c r="B10" s="182" t="s">
        <v>1120</v>
      </c>
      <c r="C10" s="186" t="s">
        <v>1024</v>
      </c>
      <c r="D10" s="230"/>
      <c r="E10" s="182" t="str">
        <f ca="1">IF(ISERROR($V10),"",OFFSET('Smelter Look-up'!$D$4,$V10-4,0)&amp;"")</f>
        <v>PERU</v>
      </c>
      <c r="F10" s="182" t="str">
        <f ca="1">IF(ISERROR($V10),"",OFFSET('Smelter Look-up'!$E$4,$V10-4,0))</f>
        <v>CID001182</v>
      </c>
      <c r="G10" s="182" t="str">
        <f ca="1">IF(C10=$X$4,IF(ISERROR($V10),"Enter smelter details","RMI"),IF(ISERROR($V10),"",OFFSET('Smelter Look-up'!$F$4,$V10-4,0)))</f>
        <v>RMI</v>
      </c>
      <c r="H10" s="183">
        <f ca="1">IF(ISERROR($V10),"",OFFSET('Smelter Look-up'!$G$4,$V10-4,0))</f>
        <v>0</v>
      </c>
      <c r="I10" s="184" t="str">
        <f ca="1">IF(ISERROR($V10),"",OFFSET('Smelter Look-up'!$H$4,$V10-4,0))</f>
        <v>Paracas</v>
      </c>
      <c r="J10" s="184" t="str">
        <f ca="1">IF(ISERROR($V10),"",OFFSET('Smelter Look-up'!$I$4,$V10-4,0))</f>
        <v>Ika</v>
      </c>
      <c r="K10" s="224"/>
      <c r="L10" s="224"/>
      <c r="M10" s="224"/>
      <c r="N10" s="224"/>
      <c r="O10" s="224"/>
      <c r="P10" s="185"/>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487</v>
      </c>
      <c r="X10" s="227">
        <f t="shared" ca="1" si="3"/>
        <v>0</v>
      </c>
      <c r="AB10" s="228" t="str">
        <f t="shared" si="4"/>
        <v>TinMinsur</v>
      </c>
    </row>
    <row r="11" spans="1:34" s="227" customFormat="1" ht="20.100000000000001" customHeight="1">
      <c r="A11" s="262" t="s">
        <v>762</v>
      </c>
      <c r="B11" s="182" t="s">
        <v>1120</v>
      </c>
      <c r="C11" s="186" t="s">
        <v>2128</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448</v>
      </c>
      <c r="X11" s="227">
        <f t="shared" ca="1" si="3"/>
        <v>0</v>
      </c>
      <c r="AB11" s="228" t="str">
        <f t="shared" si="4"/>
        <v>TinGejiu Non-Ferrous Metal Processing Co., Ltd.</v>
      </c>
    </row>
    <row r="12" spans="1:34" s="227" customFormat="1" ht="20.100000000000001" customHeight="1">
      <c r="A12" s="262" t="s">
        <v>794</v>
      </c>
      <c r="B12" s="182" t="s">
        <v>1120</v>
      </c>
      <c r="C12" s="186" t="s">
        <v>13779</v>
      </c>
      <c r="D12" s="230"/>
      <c r="E12" s="182" t="str">
        <f ca="1">IF(ISERROR($V12),"",OFFSET('Smelter Look-up'!$D$4,$V12-4,0)&amp;"")</f>
        <v>INDONESIA</v>
      </c>
      <c r="F12" s="182" t="str">
        <f ca="1">IF(ISERROR($V12),"",OFFSET('Smelter Look-up'!$E$4,$V12-4,0))</f>
        <v>CID001477</v>
      </c>
      <c r="G12" s="182" t="str">
        <f ca="1">IF(C12=$X$4,IF(ISERROR($V12),"Enter smelter details","RMI"),IF(ISERROR($V12),"",OFFSET('Smelter Look-up'!$F$4,$V12-4,0)))</f>
        <v>RMI</v>
      </c>
      <c r="H12" s="183">
        <f ca="1">IF(ISERROR($V12),"",OFFSET('Smelter Look-up'!$G$4,$V12-4,0))</f>
        <v>0</v>
      </c>
      <c r="I12" s="184" t="str">
        <f ca="1">IF(ISERROR($V12),"",OFFSET('Smelter Look-up'!$H$4,$V12-4,0))</f>
        <v>Kundur</v>
      </c>
      <c r="J12" s="184" t="str">
        <f ca="1">IF(ISERROR($V12),"",OFFSET('Smelter Look-up'!$I$4,$V12-4,0))</f>
        <v>Riau</v>
      </c>
      <c r="K12" s="224"/>
      <c r="L12" s="224"/>
      <c r="M12" s="224"/>
      <c r="N12" s="224"/>
      <c r="O12" s="224"/>
      <c r="P12" s="185"/>
      <c r="Q12" s="225"/>
      <c r="R12" s="182" t="str">
        <f ca="1">IF(ISERROR($V12),"",OFFSET('Smelter Look-up'!$C$4,$V12-4,0)&amp;"")</f>
        <v>PT Timah Tbk Kundur</v>
      </c>
      <c r="S12" s="181" t="str">
        <f t="shared" ca="1" si="2"/>
        <v>ID</v>
      </c>
      <c r="T12" s="181" t="str">
        <f ca="1">IF(B12="","",IF(ISERROR(MATCH($J12,SorP!$B$1:$B$6226,0)),"",INDIRECT("'SorP'!$A$"&amp;MATCH($S12&amp;$J12,SorP!C:C,0))))</f>
        <v>ID-RI</v>
      </c>
      <c r="U12" s="201"/>
      <c r="V12" s="226">
        <f>IF(C12="",NA(),IF(OR(C12="Smelter not listed",C12="Smelter not yet identified"),MATCH($B12&amp;$D12,'Smelter Look-up'!$J:$J,0),MATCH($B12&amp;$C12,'Smelter Look-up'!$J:$J,0)))</f>
        <v>532</v>
      </c>
      <c r="X12" s="227">
        <f t="shared" ca="1" si="3"/>
        <v>0</v>
      </c>
      <c r="AB12" s="228" t="str">
        <f t="shared" si="4"/>
        <v>TinPT Timah Tbk Kundur</v>
      </c>
    </row>
    <row r="13" spans="1:34" s="227" customFormat="1" ht="20.100000000000001" customHeight="1">
      <c r="A13" s="262" t="s">
        <v>775</v>
      </c>
      <c r="B13" s="182" t="s">
        <v>1120</v>
      </c>
      <c r="C13" s="186" t="s">
        <v>2141</v>
      </c>
      <c r="D13" s="230"/>
      <c r="E13" s="182" t="str">
        <f ca="1">IF(ISERROR($V13),"",OFFSET('Smelter Look-up'!$D$4,$V13-4,0)&amp;"")</f>
        <v>INDONESIA</v>
      </c>
      <c r="F13" s="182" t="str">
        <f ca="1">IF(ISERROR($V13),"",OFFSET('Smelter Look-up'!$E$4,$V13-4,0))</f>
        <v>CID001460</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Refined Bangka Tin</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526</v>
      </c>
      <c r="X13" s="227">
        <f t="shared" ca="1" si="3"/>
        <v>0</v>
      </c>
      <c r="AB13" s="228" t="str">
        <f t="shared" si="4"/>
        <v>TinPT Refined Bangka Tin</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4471F3-F214-4900-955E-334E708B44F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Heyco Products Corp.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Omar Mancio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omancio@heyco.com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(732)-286-4336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Omar Mancio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omancio@heyco.com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https://www.heyco.com/about_certs.cfm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Mancio, Omar</cp:lastModifiedBy>
  <cp:lastPrinted>2015-04-21T20:47:43Z</cp:lastPrinted>
  <dcterms:created xsi:type="dcterms:W3CDTF">2010-06-21T21:00:23Z</dcterms:created>
  <dcterms:modified xsi:type="dcterms:W3CDTF">2024-05-02T12:26:26Z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